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'経費明細表'!$A$3:$J$25</definedName>
    <definedName name="_xlnm.Print_Area" localSheetId="8">'専門家経費'!$A$4:$O$27</definedName>
    <definedName name="事業類型" localSheetId="4">'経費明細表'!$N$49</definedName>
    <definedName name="消費税率" localSheetId="4">'経費明細表'!$N$48</definedName>
    <definedName name="補助下限額">'経費明細表'!$N$54</definedName>
    <definedName name="補助上限額" localSheetId="4">'経費明細表'!$N$53</definedName>
    <definedName name="補助名">'経費明細表'!$N$52</definedName>
    <definedName name="補助率">'経費明細表'!$O$52</definedName>
  </definedNames>
  <calcPr fullCalcOnLoad="1"/>
</workbook>
</file>

<file path=xl/comments5.xml><?xml version="1.0" encoding="utf-8"?>
<comments xmlns="http://schemas.openxmlformats.org/spreadsheetml/2006/main">
  <authors>
    <author>PCUser</author>
    <author>bara</author>
  </authors>
  <commentList>
    <comment ref="S25" authorId="0">
      <text>
        <r>
          <rPr>
            <sz val="11"/>
            <rFont val="ＭＳ Ｐゴシック"/>
            <family val="3"/>
          </rPr>
          <t xml:space="preserve">各経費区分ごとに判定。
判定１～判定３に「×」が１つでもあると、「×」と判定。
</t>
        </r>
      </text>
    </comment>
    <comment ref="T25" authorId="1">
      <text>
        <r>
          <rPr>
            <sz val="11"/>
            <rFont val="ＭＳ Ｐゴシック"/>
            <family val="3"/>
          </rPr>
          <t>技術導入費については、補助対象経費総額の1/3を超えてはならない。</t>
        </r>
      </text>
    </comment>
    <comment ref="AA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<sst xmlns="http://schemas.openxmlformats.org/spreadsheetml/2006/main" count="422" uniqueCount="200">
  <si>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</si>
  <si>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</si>
  <si>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</si>
  <si>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</si>
  <si>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</si>
  <si>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</si>
  <si>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</si>
  <si>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</si>
  <si>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</si>
  <si>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</si>
  <si>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</si>
  <si>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</si>
  <si>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</si>
  <si>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</si>
  <si>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</si>
  <si>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</si>
  <si>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</si>
  <si>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</si>
  <si>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</si>
  <si>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</si>
  <si>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</si>
  <si>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</si>
  <si>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</si>
  <si>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</si>
  <si>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</si>
  <si>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</si>
  <si>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</si>
  <si>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</si>
  <si>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</si>
  <si>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</si>
  <si>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</si>
  <si>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</si>
  <si>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</si>
  <si>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</si>
  <si>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</si>
  <si>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</si>
  <si>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</si>
  <si>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</si>
  <si>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</si>
  <si>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</si>
  <si>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</si>
  <si>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</si>
  <si>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</si>
  <si>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</si>
  <si>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</si>
  <si>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</si>
  <si>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</si>
  <si>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</si>
  <si>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</si>
  <si>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</si>
  <si>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</si>
  <si>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</si>
  <si>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</si>
  <si>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</si>
  <si>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</si>
  <si>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</si>
  <si>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</si>
  <si>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</si>
  <si>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</si>
  <si>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</si>
  <si>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</si>
  <si>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</si>
  <si>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</si>
  <si>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</si>
  <si>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</si>
  <si>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</si>
  <si>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</si>
  <si>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</si>
  <si>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</si>
  <si>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</si>
  <si>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</si>
  <si>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</si>
  <si>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</si>
  <si>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</si>
  <si>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</si>
  <si>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</si>
  <si>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</si>
  <si>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</si>
  <si>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</si>
  <si>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</si>
  <si>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</si>
  <si>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</si>
  <si>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</si>
  <si>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</si>
  <si>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</si>
  <si>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</si>
  <si>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</si>
  <si>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</si>
  <si>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</si>
  <si>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</si>
  <si>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</si>
  <si>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</si>
  <si>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</si>
  <si>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</si>
  <si>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</si>
  <si>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</si>
  <si>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</si>
  <si>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</si>
  <si>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</si>
  <si>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</si>
  <si>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</si>
  <si>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</si>
  <si>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</si>
  <si>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</si>
  <si>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</si>
  <si>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</si>
  <si>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</si>
  <si>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</si>
  <si>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</si>
  <si>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</si>
  <si>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</si>
  <si>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</si>
  <si>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</si>
  <si>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</si>
  <si>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</si>
  <si>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円</t>
  </si>
  <si>
    <t>①費目別経費支出明細書</t>
  </si>
  <si>
    <t>【様式第１の別紙】①費目別経費支出明細書</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</si>
  <si>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</si>
  <si>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</si>
  <si>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</si>
  <si>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</si>
  <si>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</si>
  <si>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</si>
  <si>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</si>
  <si>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</si>
  <si>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</si>
  <si>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</si>
  <si>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■操作手順（下記１～５を入力してください。必須項目です。）</t>
  </si>
  <si>
    <t>（切捨て）</t>
  </si>
  <si>
    <t>事業形態</t>
  </si>
  <si>
    <t>（税抜き）</t>
  </si>
  <si>
    <t>（税込み）</t>
  </si>
  <si>
    <t>Ａ</t>
  </si>
  <si>
    <t>補助金の額</t>
  </si>
  <si>
    <t>積算基礎　(Ａ.税込み)</t>
  </si>
  <si>
    <t>補助事業に要した経費</t>
  </si>
  <si>
    <t>Ｂ</t>
  </si>
  <si>
    <t>別紙　費目別経費支出明細書のとおり</t>
  </si>
  <si>
    <t>様式第５の別紙　経費明細表</t>
  </si>
  <si>
    <t>様式第５の別紙</t>
  </si>
  <si>
    <t>このエクセルは事務処理の手引きの遂行状況報告書　様式第５の別紙　経費明細表</t>
  </si>
  <si>
    <t>を作成するために用意したものです。</t>
  </si>
  <si>
    <t>様式第５の別紙　経費明細表を作成して下さい。</t>
  </si>
  <si>
    <r>
      <t xml:space="preserve">補助金
交付決定額
</t>
    </r>
    <r>
      <rPr>
        <sz val="14"/>
        <color indexed="10"/>
        <rFont val="ＭＳ ゴシック"/>
        <family val="3"/>
      </rPr>
      <t>（入力してください）</t>
    </r>
  </si>
  <si>
    <t>「様式第２　交付決定通知書」の補助対象経費と補助金交付決定額を入力してください。</t>
  </si>
  <si>
    <t>※上記は必ず入力してください。</t>
  </si>
  <si>
    <t>　補助対象経費</t>
  </si>
  <si>
    <t>　補助金交付決定額</t>
  </si>
  <si>
    <t>優先される数値（P列で機械以外の費目の補助金を按分計算するにあたり、機械以外の費目の補助金の合計額）</t>
  </si>
  <si>
    <t>Q列に加算する金額</t>
  </si>
  <si>
    <t>順位２が複数ある場合はQ列で調整してください。</t>
  </si>
  <si>
    <t>Ｐ列では設備投資にウエイトをおいて補助金額を按分しています。</t>
  </si>
  <si>
    <t>クラウド利用費</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</si>
  <si>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</si>
  <si>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</si>
  <si>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</si>
  <si>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</si>
  <si>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</si>
  <si>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</si>
  <si>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</si>
  <si>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</si>
  <si>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</si>
  <si>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</si>
  <si>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</si>
  <si>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</si>
  <si>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</si>
  <si>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</si>
  <si>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</si>
  <si>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</si>
  <si>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クラウド利用費</t>
  </si>
  <si>
    <t>補助上限額</t>
  </si>
  <si>
    <t>専門家活動</t>
  </si>
  <si>
    <t>金額</t>
  </si>
  <si>
    <t>補助率</t>
  </si>
  <si>
    <t>率</t>
  </si>
  <si>
    <t>企業間データ活用型</t>
  </si>
  <si>
    <t>２／３</t>
  </si>
  <si>
    <t>一般型</t>
  </si>
  <si>
    <t>１／２</t>
  </si>
  <si>
    <t>（設備投資のみ）</t>
  </si>
  <si>
    <t>クラウド利用費</t>
  </si>
  <si>
    <t>専門家の活用ありで専門家経費を使用しているか</t>
  </si>
  <si>
    <t>生産性向上専門家活用チェック有で３０万円増額の全部または一部を生産性向上専門家活用の経費で使用しているか（通常の専門家経費は専門家活用チェックなくとも使用可）</t>
  </si>
  <si>
    <t>技術導入費が補助対象経費の1/3を超えていないか</t>
  </si>
  <si>
    <t>専門家活用なし</t>
  </si>
  <si>
    <t>専門家活用あり</t>
  </si>
  <si>
    <t>（注１）「積算基礎」は、「Ａ．補助事業に要する経費（税込み）」について導入設備の単価や数量など経費の内訳を明確に記載してください。
（注２）「企業間データ活用型」で申請を行う場合は、事業者ごとに作成してください。
（注３）金額の修正は経費明細表ではなく、費目別経費支出明細書のシートで修正してください。
（注４）遂行状況報告では判定が×でも差し支えありませんが、実績報告までに判定を○にする必要があることにご留意ください。</t>
  </si>
  <si>
    <t>（単位：円）</t>
  </si>
  <si>
    <t>企業間データ活用型</t>
  </si>
  <si>
    <t>小規模型（設備投資のみ）</t>
  </si>
  <si>
    <t>「機械装置費（50万円以上）」から「クラウド利用費」まで該当の「費目別経費支出明細書」へ見積書等の証拠書類をもとに入力してください。</t>
  </si>
  <si>
    <t>「×」の場合、判定１～判定7参照</t>
  </si>
  <si>
    <t>判定６</t>
  </si>
  <si>
    <t>　※企業間データ活用型の連携企業数：幹事企業＋連携企業数で最大10社（連携がない場合は1社となります）</t>
  </si>
  <si>
    <t>技術導入費は補助対象経費総額の1/3以内か</t>
  </si>
  <si>
    <t>判定対象外</t>
  </si>
  <si>
    <t xml:space="preserve"> </t>
  </si>
  <si>
    <t>公募時の補助対象経費を超えていないか</t>
  </si>
  <si>
    <t>公募時の補助金交付申請上限額を超えていないか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</si>
</sst>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0.000%"/>
    <numFmt numFmtId="207" formatCode="0.0000%"/>
    <numFmt numFmtId="208" formatCode="0.00000%"/>
    <numFmt numFmtId="209" formatCode="0.000000%"/>
    <numFmt numFmtId="210" formatCode="0.0000000%"/>
    <numFmt numFmtId="211" formatCode="&quot;（C)補助対象経費上限額:&quot;#,##0&quot;円&quot;"/>
  </numFmts>
  <fonts count="113">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0"/>
      <name val="ＭＳ ゴシック"/>
      <family val="3"/>
    </font>
    <font>
      <b/>
      <sz val="12"/>
      <name val="ＭＳ ゴシック"/>
      <family val="3"/>
    </font>
    <font>
      <sz val="14"/>
      <name val="ＭＳ ゴシック"/>
      <family val="3"/>
    </font>
    <font>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2"/>
      <color indexed="10"/>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0"/>
      <name val="ＭＳ Ｐゴシック"/>
      <family val="3"/>
    </font>
    <font>
      <sz val="14"/>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sz val="11"/>
      <color theme="1"/>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11"/>
      <name val="Calibri"/>
      <family val="3"/>
    </font>
    <font>
      <sz val="14"/>
      <color rgb="FFFF0000"/>
      <name val="ＭＳ Ｐゴシック"/>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6"/>
      <color rgb="FFFF0000"/>
      <name val="ＭＳ Ｐゴシック"/>
      <family val="3"/>
    </font>
    <font>
      <b/>
      <sz val="14"/>
      <color rgb="FF002060"/>
      <name val="ＭＳ Ｐゴシック"/>
      <family val="3"/>
    </font>
    <font>
      <sz val="14"/>
      <color rgb="FF00206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theme="8" tint="0.5999600291252136"/>
        <bgColor indexed="64"/>
      </patternFill>
    </fill>
    <fill>
      <patternFill patternType="solid">
        <fgColor rgb="FFFFC000"/>
        <bgColor indexed="64"/>
      </patternFill>
    </fill>
    <fill>
      <patternFill patternType="solid">
        <fgColor rgb="FFB7DEE8"/>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medium"/>
      <right style="medium"/>
      <top>
        <color indexed="63"/>
      </top>
      <bottom style="medium"/>
    </border>
    <border>
      <left style="thick"/>
      <right style="thin"/>
      <top style="thick"/>
      <bottom style="hair"/>
    </border>
    <border>
      <left style="thick"/>
      <right style="thin"/>
      <top style="hair"/>
      <bottom style="hair"/>
    </border>
    <border>
      <left style="thick"/>
      <right style="thin"/>
      <top style="hair"/>
      <bottom style="thick"/>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right style="thin"/>
      <top/>
      <bottom style="thin"/>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right style="thin"/>
      <top style="thin"/>
      <bottom style="thin"/>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color indexed="63"/>
      </left>
      <right style="thick"/>
      <top style="hair"/>
      <bottom style="hair"/>
    </border>
    <border>
      <left/>
      <right/>
      <top/>
      <bottom style="thin"/>
    </border>
    <border>
      <left style="thin"/>
      <right style="thin"/>
      <top>
        <color indexed="63"/>
      </top>
      <bottom style="hair"/>
    </border>
    <border>
      <left style="thin"/>
      <right style="thin"/>
      <top style="hair"/>
      <bottom style="thin"/>
    </border>
    <border>
      <left>
        <color indexed="63"/>
      </left>
      <right style="thin"/>
      <top style="double"/>
      <bottom style="thin"/>
    </border>
    <border>
      <left style="medium"/>
      <right style="medium"/>
      <top style="thin"/>
      <bottom style="thin"/>
    </border>
    <border>
      <left style="medium"/>
      <right style="medium"/>
      <top style="medium"/>
      <bottom>
        <color indexed="63"/>
      </bottom>
    </border>
    <border>
      <left style="thin"/>
      <right>
        <color indexed="63"/>
      </right>
      <top>
        <color indexed="63"/>
      </top>
      <bottom style="hair"/>
    </border>
    <border>
      <left style="thin"/>
      <right>
        <color indexed="63"/>
      </right>
      <top style="hair"/>
      <bottom style="thin"/>
    </border>
    <border>
      <left style="thick">
        <color theme="8" tint="-0.4999699890613556"/>
      </left>
      <right>
        <color indexed="63"/>
      </right>
      <top>
        <color indexed="63"/>
      </top>
      <bottom>
        <color indexed="63"/>
      </bottom>
    </border>
    <border>
      <left style="thin"/>
      <right style="double"/>
      <top style="thin"/>
      <bottom style="double"/>
    </border>
    <border>
      <left>
        <color indexed="63"/>
      </left>
      <right>
        <color indexed="63"/>
      </right>
      <top style="hair"/>
      <bottom style="hair"/>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5" fillId="0" borderId="0" applyNumberFormat="0" applyFill="0" applyBorder="0" applyAlignment="0" applyProtection="0"/>
    <xf numFmtId="0" fontId="86" fillId="32" borderId="0" applyNumberFormat="0" applyBorder="0" applyAlignment="0" applyProtection="0"/>
  </cellStyleXfs>
  <cellXfs count="601">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7" fillId="0" borderId="0" xfId="0" applyFont="1" applyAlignment="1" applyProtection="1">
      <alignment vertical="center"/>
      <protection locked="0"/>
    </xf>
    <xf numFmtId="38" fontId="9" fillId="0" borderId="10" xfId="50" applyFont="1" applyFill="1" applyBorder="1" applyAlignment="1" applyProtection="1">
      <alignment vertical="center"/>
      <protection/>
    </xf>
    <xf numFmtId="184" fontId="9" fillId="0" borderId="10"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wrapText="1"/>
      <protection/>
    </xf>
    <xf numFmtId="38" fontId="9" fillId="0" borderId="11" xfId="50" applyFont="1" applyFill="1" applyBorder="1" applyAlignment="1" applyProtection="1">
      <alignment vertical="center"/>
      <protection/>
    </xf>
    <xf numFmtId="184" fontId="9" fillId="0" borderId="11" xfId="0" applyNumberFormat="1" applyFont="1" applyBorder="1" applyAlignment="1" applyProtection="1">
      <alignment horizontal="right" vertical="center"/>
      <protection/>
    </xf>
    <xf numFmtId="184" fontId="9" fillId="0" borderId="11" xfId="0" applyNumberFormat="1" applyFont="1" applyFill="1" applyBorder="1" applyAlignment="1" applyProtection="1">
      <alignment horizontal="right" vertical="center"/>
      <protection/>
    </xf>
    <xf numFmtId="0" fontId="88" fillId="0" borderId="0" xfId="0" applyFont="1" applyAlignment="1" applyProtection="1">
      <alignment vertical="center"/>
      <protection locked="0"/>
    </xf>
    <xf numFmtId="0" fontId="4" fillId="0" borderId="0" xfId="0" applyFont="1" applyAlignment="1" applyProtection="1">
      <alignment vertical="center"/>
      <protection locked="0"/>
    </xf>
    <xf numFmtId="38" fontId="9" fillId="0" borderId="11" xfId="50" applyFont="1" applyFill="1" applyBorder="1" applyAlignment="1" applyProtection="1">
      <alignment horizontal="center" vertical="center"/>
      <protection/>
    </xf>
    <xf numFmtId="0" fontId="89" fillId="0" borderId="0" xfId="0" applyFont="1" applyAlignment="1" applyProtection="1">
      <alignment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73" fillId="0" borderId="14" xfId="44" applyBorder="1" applyAlignment="1" applyProtection="1">
      <alignment vertical="center"/>
      <protection/>
    </xf>
    <xf numFmtId="186" fontId="90" fillId="33" borderId="15" xfId="0" applyNumberFormat="1" applyFont="1" applyFill="1" applyBorder="1" applyAlignment="1" applyProtection="1">
      <alignment vertical="center" shrinkToFit="1"/>
      <protection/>
    </xf>
    <xf numFmtId="186" fontId="90"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0" fillId="33" borderId="20" xfId="0" applyNumberFormat="1" applyFont="1" applyFill="1" applyBorder="1" applyAlignment="1" applyProtection="1">
      <alignment vertical="center" shrinkToFit="1"/>
      <protection/>
    </xf>
    <xf numFmtId="186" fontId="90" fillId="34" borderId="21" xfId="0" applyNumberFormat="1" applyFont="1" applyFill="1" applyBorder="1" applyAlignment="1" applyProtection="1">
      <alignment horizontal="right" vertical="center" wrapText="1"/>
      <protection/>
    </xf>
    <xf numFmtId="3" fontId="0" fillId="0" borderId="14" xfId="0" applyNumberFormat="1" applyBorder="1" applyAlignment="1">
      <alignment horizontal="center" vertical="center"/>
    </xf>
    <xf numFmtId="0" fontId="0" fillId="0" borderId="14" xfId="0" applyBorder="1" applyAlignment="1">
      <alignment vertical="center"/>
    </xf>
    <xf numFmtId="3" fontId="0" fillId="0" borderId="14" xfId="0" applyNumberFormat="1" applyBorder="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9" fillId="0" borderId="10" xfId="50" applyFont="1" applyFill="1" applyBorder="1" applyAlignment="1" applyProtection="1">
      <alignment horizontal="center" vertical="center"/>
      <protection/>
    </xf>
    <xf numFmtId="190" fontId="21" fillId="0" borderId="0" xfId="50" applyNumberFormat="1" applyFont="1" applyFill="1" applyBorder="1" applyAlignment="1" applyProtection="1">
      <alignment vertical="center" wrapText="1"/>
      <protection/>
    </xf>
    <xf numFmtId="0" fontId="91" fillId="0" borderId="0" xfId="0" applyFont="1" applyFill="1" applyBorder="1" applyAlignment="1" applyProtection="1">
      <alignment horizontal="center" vertical="center" wrapText="1" shrinkToFit="1"/>
      <protection/>
    </xf>
    <xf numFmtId="0" fontId="91"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2" fillId="33" borderId="0"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184" fontId="10"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0" fillId="33" borderId="22" xfId="0" applyFont="1" applyFill="1" applyBorder="1" applyAlignment="1" applyProtection="1">
      <alignment vertical="center"/>
      <protection/>
    </xf>
    <xf numFmtId="0" fontId="10" fillId="33" borderId="23" xfId="0" applyFont="1" applyFill="1" applyBorder="1" applyAlignment="1" applyProtection="1">
      <alignment vertical="center"/>
      <protection/>
    </xf>
    <xf numFmtId="0" fontId="10" fillId="0" borderId="23" xfId="0" applyFont="1" applyFill="1" applyBorder="1" applyAlignment="1" applyProtection="1">
      <alignment horizontal="left" vertical="center"/>
      <protection/>
    </xf>
    <xf numFmtId="0" fontId="10" fillId="0" borderId="24" xfId="0" applyFont="1" applyFill="1" applyBorder="1" applyAlignment="1" applyProtection="1">
      <alignment horizontal="left" vertical="center"/>
      <protection/>
    </xf>
    <xf numFmtId="0" fontId="73" fillId="0" borderId="0" xfId="44" applyAlignment="1" applyProtection="1">
      <alignment vertical="center"/>
      <protection/>
    </xf>
    <xf numFmtId="0" fontId="14" fillId="0" borderId="11" xfId="0" applyFont="1" applyFill="1" applyBorder="1" applyAlignment="1" applyProtection="1">
      <alignment horizontal="center" vertical="center"/>
      <protection/>
    </xf>
    <xf numFmtId="0" fontId="92" fillId="0" borderId="0" xfId="0" applyFont="1" applyAlignment="1" applyProtection="1">
      <alignment horizontal="center" vertical="center"/>
      <protection/>
    </xf>
    <xf numFmtId="0" fontId="92" fillId="0" borderId="0" xfId="0" applyFont="1" applyAlignment="1" applyProtection="1">
      <alignment vertical="center"/>
      <protection/>
    </xf>
    <xf numFmtId="0" fontId="92" fillId="0" borderId="0" xfId="0" applyFont="1" applyAlignment="1" applyProtection="1">
      <alignment horizontal="left" vertical="center" shrinkToFit="1"/>
      <protection/>
    </xf>
    <xf numFmtId="0" fontId="92"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0" fontId="14" fillId="0" borderId="25" xfId="0" applyFont="1" applyBorder="1" applyAlignment="1" applyProtection="1">
      <alignment vertical="center"/>
      <protection/>
    </xf>
    <xf numFmtId="0" fontId="14" fillId="0" borderId="26" xfId="0" applyFont="1" applyBorder="1" applyAlignment="1" applyProtection="1">
      <alignment horizontal="right"/>
      <protection/>
    </xf>
    <xf numFmtId="0" fontId="17" fillId="0" borderId="27" xfId="0" applyFont="1" applyBorder="1" applyAlignment="1" applyProtection="1">
      <alignment horizontal="center" vertical="center"/>
      <protection/>
    </xf>
    <xf numFmtId="0" fontId="10" fillId="0" borderId="28" xfId="0" applyFont="1" applyFill="1" applyBorder="1" applyAlignment="1" applyProtection="1">
      <alignment vertical="center" wrapText="1"/>
      <protection/>
    </xf>
    <xf numFmtId="38" fontId="9" fillId="0" borderId="29" xfId="50" applyFont="1" applyFill="1" applyBorder="1" applyAlignment="1" applyProtection="1">
      <alignment horizontal="right" vertical="center"/>
      <protection/>
    </xf>
    <xf numFmtId="184" fontId="9" fillId="0" borderId="29" xfId="0" applyNumberFormat="1" applyFont="1" applyFill="1" applyBorder="1" applyAlignment="1" applyProtection="1">
      <alignment horizontal="right" vertical="center" wrapText="1"/>
      <protection/>
    </xf>
    <xf numFmtId="0" fontId="10" fillId="0" borderId="30" xfId="0" applyFont="1" applyFill="1" applyBorder="1" applyAlignment="1" applyProtection="1">
      <alignment vertical="center" wrapText="1"/>
      <protection/>
    </xf>
    <xf numFmtId="38" fontId="9" fillId="0" borderId="31" xfId="50" applyFont="1" applyFill="1" applyBorder="1" applyAlignment="1" applyProtection="1">
      <alignment horizontal="right" vertical="center"/>
      <protection/>
    </xf>
    <xf numFmtId="184" fontId="9" fillId="0" borderId="31" xfId="0" applyNumberFormat="1" applyFont="1" applyFill="1" applyBorder="1" applyAlignment="1" applyProtection="1">
      <alignment horizontal="right" vertical="center" wrapText="1"/>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Alignment="1" applyProtection="1">
      <alignment vertical="center"/>
      <protection/>
    </xf>
    <xf numFmtId="0" fontId="93" fillId="0" borderId="0" xfId="0" applyFont="1" applyAlignment="1" applyProtection="1">
      <alignment vertical="center"/>
      <protection/>
    </xf>
    <xf numFmtId="0" fontId="14" fillId="0" borderId="0" xfId="0" applyFont="1" applyFill="1" applyAlignment="1" applyProtection="1">
      <alignment vertical="center"/>
      <protection/>
    </xf>
    <xf numFmtId="0" fontId="22"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0" fillId="0" borderId="32" xfId="0" applyFont="1" applyFill="1" applyBorder="1" applyAlignment="1" applyProtection="1">
      <alignment horizontal="center" vertical="top" wrapText="1"/>
      <protection/>
    </xf>
    <xf numFmtId="0" fontId="10" fillId="0" borderId="33"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protection/>
    </xf>
    <xf numFmtId="0" fontId="9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7" xfId="0" applyFont="1" applyFill="1" applyBorder="1" applyAlignment="1" applyProtection="1">
      <alignment vertical="center"/>
      <protection/>
    </xf>
    <xf numFmtId="0" fontId="15" fillId="0" borderId="38" xfId="0" applyFont="1" applyFill="1" applyBorder="1" applyAlignment="1" applyProtection="1">
      <alignment vertical="center"/>
      <protection/>
    </xf>
    <xf numFmtId="0" fontId="15" fillId="0" borderId="38" xfId="0" applyFont="1" applyFill="1" applyBorder="1" applyAlignment="1" applyProtection="1">
      <alignment vertical="center" wrapText="1"/>
      <protection/>
    </xf>
    <xf numFmtId="0" fontId="95" fillId="0" borderId="0" xfId="0" applyFont="1" applyAlignment="1" applyProtection="1">
      <alignment horizontal="right" vertical="center" wrapText="1"/>
      <protection/>
    </xf>
    <xf numFmtId="0" fontId="10" fillId="0" borderId="14" xfId="0" applyFont="1" applyBorder="1" applyAlignment="1" applyProtection="1">
      <alignment horizontal="center" vertical="center"/>
      <protection/>
    </xf>
    <xf numFmtId="184" fontId="9" fillId="0" borderId="39" xfId="0" applyNumberFormat="1" applyFont="1" applyFill="1" applyBorder="1" applyAlignment="1" applyProtection="1">
      <alignment horizontal="right" vertical="center" wrapText="1"/>
      <protection/>
    </xf>
    <xf numFmtId="0" fontId="9" fillId="0" borderId="39" xfId="0" applyFont="1" applyBorder="1" applyAlignment="1" applyProtection="1">
      <alignment horizontal="center" vertical="center"/>
      <protection/>
    </xf>
    <xf numFmtId="184" fontId="10" fillId="0" borderId="0" xfId="0" applyNumberFormat="1" applyFont="1" applyFill="1" applyBorder="1" applyAlignment="1" applyProtection="1">
      <alignment vertical="center" wrapText="1"/>
      <protection/>
    </xf>
    <xf numFmtId="184" fontId="5" fillId="0" borderId="14"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95"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5" fillId="0" borderId="14" xfId="0" applyFont="1" applyBorder="1" applyAlignment="1" applyProtection="1">
      <alignment vertical="center" wrapText="1"/>
      <protection/>
    </xf>
    <xf numFmtId="0" fontId="5" fillId="0" borderId="14" xfId="0" applyFont="1" applyFill="1" applyBorder="1" applyAlignment="1" applyProtection="1">
      <alignment vertical="center"/>
      <protection/>
    </xf>
    <xf numFmtId="0" fontId="92" fillId="0" borderId="0" xfId="0" applyFont="1" applyFill="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0" fillId="0" borderId="4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97" fillId="0" borderId="0" xfId="0" applyFont="1" applyAlignment="1" applyProtection="1">
      <alignment vertical="center"/>
      <protection/>
    </xf>
    <xf numFmtId="184" fontId="6" fillId="0" borderId="14" xfId="0" applyNumberFormat="1" applyFont="1" applyFill="1" applyBorder="1" applyAlignment="1" applyProtection="1">
      <alignment vertical="center" shrinkToFit="1"/>
      <protection/>
    </xf>
    <xf numFmtId="0" fontId="88" fillId="0" borderId="0" xfId="0" applyFont="1" applyBorder="1" applyAlignment="1" applyProtection="1">
      <alignment vertical="center"/>
      <protection locked="0"/>
    </xf>
    <xf numFmtId="184" fontId="6" fillId="0" borderId="41" xfId="0" applyNumberFormat="1" applyFont="1" applyFill="1" applyBorder="1" applyAlignment="1" applyProtection="1">
      <alignment vertical="center" shrinkToFit="1"/>
      <protection/>
    </xf>
    <xf numFmtId="184" fontId="9" fillId="0" borderId="10" xfId="0" applyNumberFormat="1" applyFont="1" applyFill="1" applyBorder="1" applyAlignment="1" applyProtection="1">
      <alignment horizontal="right" vertical="center" wrapText="1"/>
      <protection/>
    </xf>
    <xf numFmtId="0" fontId="98" fillId="0" borderId="42" xfId="0" applyFont="1" applyBorder="1" applyAlignment="1" applyProtection="1" quotePrefix="1">
      <alignment horizontal="center" vertical="center" wrapText="1"/>
      <protection/>
    </xf>
    <xf numFmtId="0" fontId="98" fillId="33" borderId="42" xfId="0" applyFont="1" applyFill="1" applyBorder="1" applyAlignment="1" applyProtection="1" quotePrefix="1">
      <alignment horizontal="center" vertical="center" wrapText="1"/>
      <protection/>
    </xf>
    <xf numFmtId="0" fontId="98" fillId="0" borderId="43" xfId="0" applyFont="1" applyBorder="1" applyAlignment="1" applyProtection="1" quotePrefix="1">
      <alignment horizontal="center" vertical="center" wrapText="1"/>
      <protection/>
    </xf>
    <xf numFmtId="184" fontId="5" fillId="0" borderId="14" xfId="0" applyNumberFormat="1" applyFont="1" applyFill="1" applyBorder="1" applyAlignment="1" applyProtection="1">
      <alignment vertical="center" shrinkToFit="1"/>
      <protection/>
    </xf>
    <xf numFmtId="0" fontId="88" fillId="0" borderId="0" xfId="0" applyFont="1" applyAlignment="1" applyProtection="1">
      <alignment vertical="center"/>
      <protection/>
    </xf>
    <xf numFmtId="0" fontId="4" fillId="0" borderId="0" xfId="0" applyFont="1" applyAlignment="1" applyProtection="1">
      <alignment vertical="center"/>
      <protection/>
    </xf>
    <xf numFmtId="0" fontId="88" fillId="0" borderId="0" xfId="0" applyFont="1" applyFill="1" applyAlignment="1" applyProtection="1">
      <alignment vertical="center"/>
      <protection/>
    </xf>
    <xf numFmtId="0" fontId="88" fillId="0" borderId="0" xfId="0" applyFont="1" applyBorder="1" applyAlignment="1" applyProtection="1">
      <alignment vertical="center"/>
      <protection/>
    </xf>
    <xf numFmtId="0" fontId="0" fillId="0" borderId="0" xfId="0" applyAlignment="1" applyProtection="1">
      <alignment vertical="center"/>
      <protection/>
    </xf>
    <xf numFmtId="0" fontId="87" fillId="0" borderId="0" xfId="0" applyFont="1" applyAlignment="1" applyProtection="1">
      <alignment vertical="center"/>
      <protection/>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98" fillId="0" borderId="0" xfId="0" applyFont="1" applyAlignment="1" applyProtection="1">
      <alignment horizontal="center" vertical="center"/>
      <protection/>
    </xf>
    <xf numFmtId="0" fontId="98" fillId="0" borderId="0" xfId="0" applyFont="1" applyAlignment="1" applyProtection="1">
      <alignment horizontal="left" vertical="center" shrinkToFit="1"/>
      <protection/>
    </xf>
    <xf numFmtId="0" fontId="98" fillId="0" borderId="0" xfId="0" applyFont="1" applyFill="1" applyAlignment="1" applyProtection="1">
      <alignment vertical="center"/>
      <protection/>
    </xf>
    <xf numFmtId="0" fontId="98" fillId="0" borderId="0" xfId="0" applyFont="1" applyFill="1" applyAlignment="1" applyProtection="1">
      <alignment horizontal="left" vertical="center"/>
      <protection/>
    </xf>
    <xf numFmtId="0" fontId="98" fillId="0" borderId="0" xfId="0" applyFont="1" applyFill="1" applyAlignment="1" applyProtection="1">
      <alignment horizontal="center" vertical="center"/>
      <protection/>
    </xf>
    <xf numFmtId="0" fontId="98"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98" fillId="0" borderId="44" xfId="0" applyFont="1" applyBorder="1" applyAlignment="1" applyProtection="1">
      <alignment horizontal="center" vertical="top" shrinkToFit="1"/>
      <protection/>
    </xf>
    <xf numFmtId="0" fontId="98" fillId="0" borderId="44" xfId="0" applyFont="1" applyBorder="1" applyAlignment="1" applyProtection="1">
      <alignment horizontal="center" vertical="top" wrapText="1"/>
      <protection/>
    </xf>
    <xf numFmtId="0" fontId="98"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0" fillId="0" borderId="47" xfId="0" applyFont="1" applyBorder="1" applyAlignment="1" applyProtection="1">
      <alignment horizontal="center" vertical="top" wrapText="1"/>
      <protection/>
    </xf>
    <xf numFmtId="0" fontId="98"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98" fillId="0" borderId="16" xfId="0" applyFont="1" applyBorder="1" applyAlignment="1" applyProtection="1">
      <alignment horizontal="center" vertical="center" wrapText="1"/>
      <protection/>
    </xf>
    <xf numFmtId="0" fontId="98" fillId="0" borderId="48" xfId="0" applyFont="1" applyBorder="1" applyAlignment="1" applyProtection="1">
      <alignment horizontal="center" vertical="center" wrapText="1"/>
      <protection/>
    </xf>
    <xf numFmtId="0" fontId="98" fillId="0" borderId="47"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99" fillId="33" borderId="46" xfId="0" applyFont="1" applyFill="1" applyBorder="1" applyAlignment="1" applyProtection="1">
      <alignment horizontal="center" vertical="center" wrapText="1"/>
      <protection/>
    </xf>
    <xf numFmtId="186" fontId="90" fillId="33" borderId="0" xfId="0" applyNumberFormat="1" applyFont="1" applyFill="1" applyBorder="1" applyAlignment="1" applyProtection="1">
      <alignment horizontal="center" vertical="center" wrapText="1"/>
      <protection/>
    </xf>
    <xf numFmtId="38" fontId="100" fillId="0" borderId="49" xfId="50" applyFont="1" applyFill="1" applyBorder="1" applyAlignment="1" applyProtection="1">
      <alignment vertical="center"/>
      <protection/>
    </xf>
    <xf numFmtId="0" fontId="90" fillId="0" borderId="0" xfId="0" applyFont="1" applyAlignment="1" applyProtection="1">
      <alignment horizontal="right" vertical="center"/>
      <protection/>
    </xf>
    <xf numFmtId="184" fontId="90" fillId="0" borderId="0" xfId="0" applyNumberFormat="1" applyFont="1" applyAlignment="1" applyProtection="1">
      <alignment vertical="center"/>
      <protection/>
    </xf>
    <xf numFmtId="0" fontId="101" fillId="0" borderId="0" xfId="0" applyFont="1" applyFill="1" applyAlignment="1" applyProtection="1">
      <alignment vertical="center"/>
      <protection/>
    </xf>
    <xf numFmtId="0" fontId="9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98" fillId="0" borderId="0" xfId="0" applyFont="1" applyBorder="1" applyAlignment="1" applyProtection="1">
      <alignment horizontal="center" vertical="center" wrapText="1"/>
      <protection/>
    </xf>
    <xf numFmtId="0" fontId="98" fillId="0" borderId="50" xfId="0" applyFont="1" applyBorder="1" applyAlignment="1" applyProtection="1">
      <alignment horizontal="center" vertical="center" wrapText="1"/>
      <protection/>
    </xf>
    <xf numFmtId="0" fontId="98" fillId="0" borderId="17" xfId="0" applyFont="1" applyBorder="1" applyAlignment="1" applyProtection="1">
      <alignment horizontal="center" vertical="center" wrapText="1"/>
      <protection/>
    </xf>
    <xf numFmtId="0" fontId="98" fillId="0" borderId="51" xfId="0" applyFont="1" applyBorder="1" applyAlignment="1" applyProtection="1">
      <alignment horizontal="center" vertical="center" wrapText="1"/>
      <protection/>
    </xf>
    <xf numFmtId="0" fontId="98" fillId="0" borderId="14" xfId="0" applyFont="1" applyBorder="1" applyAlignment="1" applyProtection="1">
      <alignment horizontal="center" vertical="center" wrapText="1"/>
      <protection/>
    </xf>
    <xf numFmtId="0" fontId="98" fillId="33" borderId="51" xfId="0" applyFont="1" applyFill="1" applyBorder="1" applyAlignment="1" applyProtection="1">
      <alignment horizontal="center" vertical="center" wrapText="1"/>
      <protection/>
    </xf>
    <xf numFmtId="0" fontId="98" fillId="33" borderId="14"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50" xfId="0" applyFont="1" applyFill="1" applyBorder="1" applyAlignment="1" applyProtection="1">
      <alignment horizontal="center" vertical="center" wrapText="1"/>
      <protection/>
    </xf>
    <xf numFmtId="0" fontId="98" fillId="33" borderId="17" xfId="0" applyFont="1" applyFill="1" applyBorder="1" applyAlignment="1" applyProtection="1">
      <alignment horizontal="center" vertical="center" wrapText="1"/>
      <protection/>
    </xf>
    <xf numFmtId="0" fontId="98" fillId="0" borderId="52" xfId="0" applyFont="1" applyBorder="1" applyAlignment="1" applyProtection="1">
      <alignment horizontal="center" vertical="center" wrapText="1"/>
      <protection/>
    </xf>
    <xf numFmtId="0" fontId="98" fillId="0" borderId="18" xfId="0" applyFont="1" applyBorder="1" applyAlignment="1" applyProtection="1">
      <alignment horizontal="center" vertical="center" wrapText="1"/>
      <protection/>
    </xf>
    <xf numFmtId="0" fontId="98" fillId="0" borderId="0" xfId="0" applyFont="1" applyAlignment="1" applyProtection="1">
      <alignment horizontal="left" vertical="center"/>
      <protection/>
    </xf>
    <xf numFmtId="0" fontId="98" fillId="0" borderId="16" xfId="0" applyFont="1" applyBorder="1" applyAlignment="1" applyProtection="1">
      <alignment horizontal="left" vertical="center" wrapText="1"/>
      <protection/>
    </xf>
    <xf numFmtId="0" fontId="98" fillId="0" borderId="42" xfId="0" applyFont="1" applyBorder="1" applyAlignment="1" applyProtection="1">
      <alignment horizontal="center" vertical="center" wrapText="1"/>
      <protection/>
    </xf>
    <xf numFmtId="0" fontId="98" fillId="0" borderId="53" xfId="0" applyFont="1" applyBorder="1" applyAlignment="1" applyProtection="1">
      <alignment horizontal="center" vertical="center" wrapText="1"/>
      <protection/>
    </xf>
    <xf numFmtId="0" fontId="98" fillId="0" borderId="43" xfId="0" applyFont="1" applyBorder="1" applyAlignment="1" applyProtection="1">
      <alignment horizontal="center" vertical="center" wrapText="1"/>
      <protection/>
    </xf>
    <xf numFmtId="38" fontId="90"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0" fontId="98" fillId="35" borderId="50" xfId="0" applyFont="1" applyFill="1" applyBorder="1" applyAlignment="1" applyProtection="1">
      <alignment horizontal="center" vertical="center" wrapText="1"/>
      <protection locked="0"/>
    </xf>
    <xf numFmtId="0" fontId="98" fillId="35" borderId="51" xfId="0" applyFont="1" applyFill="1" applyBorder="1" applyAlignment="1" applyProtection="1">
      <alignment horizontal="center" vertical="center" wrapText="1"/>
      <protection locked="0"/>
    </xf>
    <xf numFmtId="0" fontId="98" fillId="35" borderId="52" xfId="0" applyFont="1" applyFill="1" applyBorder="1" applyAlignment="1" applyProtection="1">
      <alignment horizontal="center" vertical="center" wrapText="1"/>
      <protection locked="0"/>
    </xf>
    <xf numFmtId="0" fontId="90" fillId="35" borderId="19" xfId="0" applyFont="1" applyFill="1" applyBorder="1" applyAlignment="1" applyProtection="1">
      <alignment horizontal="left" vertical="center" wrapText="1"/>
      <protection locked="0"/>
    </xf>
    <xf numFmtId="0" fontId="90"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4" xfId="0" applyNumberFormat="1" applyFont="1" applyFill="1" applyBorder="1" applyAlignment="1" applyProtection="1">
      <alignment vertical="center" shrinkToFit="1"/>
      <protection locked="0"/>
    </xf>
    <xf numFmtId="0" fontId="90"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left" vertical="center" wrapText="1"/>
      <protection locked="0"/>
    </xf>
    <xf numFmtId="0" fontId="90"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4" xfId="0" applyFont="1"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98" fillId="35" borderId="56"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4"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4" xfId="0" applyNumberFormat="1" applyFont="1" applyFill="1" applyBorder="1" applyAlignment="1" applyProtection="1">
      <alignment vertical="center" shrinkToFit="1"/>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90" fillId="35" borderId="53" xfId="0" applyFont="1" applyFill="1" applyBorder="1" applyAlignment="1" applyProtection="1">
      <alignment horizontal="left" vertical="center" wrapText="1"/>
      <protection locked="0"/>
    </xf>
    <xf numFmtId="0" fontId="90" fillId="35" borderId="43" xfId="0" applyFont="1" applyFill="1" applyBorder="1" applyAlignment="1" applyProtection="1">
      <alignment horizontal="left" vertical="center" wrapText="1"/>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90" fillId="35" borderId="42" xfId="0" applyFont="1" applyFill="1" applyBorder="1" applyAlignment="1" applyProtection="1">
      <alignment horizontal="left" vertical="center" wrapText="1"/>
      <protection locked="0"/>
    </xf>
    <xf numFmtId="184" fontId="90" fillId="35" borderId="19" xfId="0" applyNumberFormat="1" applyFont="1" applyFill="1" applyBorder="1" applyAlignment="1" applyProtection="1">
      <alignment vertical="center" shrinkToFit="1"/>
      <protection locked="0"/>
    </xf>
    <xf numFmtId="0" fontId="98" fillId="0" borderId="2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02" fillId="0" borderId="14" xfId="0" applyFont="1" applyBorder="1" applyAlignment="1" applyProtection="1">
      <alignment horizontal="center" vertical="center"/>
      <protection/>
    </xf>
    <xf numFmtId="0" fontId="103" fillId="0" borderId="0" xfId="0" applyFont="1" applyBorder="1" applyAlignment="1" applyProtection="1">
      <alignment vertical="center"/>
      <protection/>
    </xf>
    <xf numFmtId="0" fontId="26" fillId="0" borderId="61" xfId="0" applyFont="1" applyBorder="1" applyAlignment="1" applyProtection="1">
      <alignment vertical="center"/>
      <protection/>
    </xf>
    <xf numFmtId="0" fontId="26" fillId="0" borderId="62" xfId="0" applyFont="1" applyBorder="1" applyAlignment="1" applyProtection="1">
      <alignment vertical="center"/>
      <protection/>
    </xf>
    <xf numFmtId="0" fontId="7" fillId="0" borderId="62" xfId="0" applyFont="1" applyBorder="1" applyAlignment="1" applyProtection="1">
      <alignment vertical="center"/>
      <protection/>
    </xf>
    <xf numFmtId="0" fontId="7" fillId="0" borderId="53" xfId="0" applyFont="1" applyBorder="1" applyAlignment="1" applyProtection="1">
      <alignment vertical="center"/>
      <protection/>
    </xf>
    <xf numFmtId="0" fontId="17" fillId="0" borderId="25" xfId="0" applyFont="1" applyBorder="1" applyAlignment="1" applyProtection="1">
      <alignment vertical="center" wrapText="1"/>
      <protection/>
    </xf>
    <xf numFmtId="0" fontId="17" fillId="0" borderId="27" xfId="0" applyFont="1" applyBorder="1" applyAlignment="1" applyProtection="1">
      <alignment vertical="center" wrapText="1"/>
      <protection/>
    </xf>
    <xf numFmtId="0" fontId="17" fillId="0" borderId="63" xfId="0" applyFont="1" applyBorder="1" applyAlignment="1" applyProtection="1">
      <alignment vertical="center" wrapText="1"/>
      <protection/>
    </xf>
    <xf numFmtId="0" fontId="17" fillId="0" borderId="64" xfId="0" applyFont="1" applyBorder="1" applyAlignment="1" applyProtection="1">
      <alignment vertical="center" wrapText="1"/>
      <protection/>
    </xf>
    <xf numFmtId="0" fontId="7" fillId="0" borderId="25" xfId="0" applyFont="1" applyBorder="1" applyAlignment="1" applyProtection="1">
      <alignment horizontal="center" vertical="center" wrapText="1"/>
      <protection/>
    </xf>
    <xf numFmtId="0" fontId="7" fillId="0" borderId="25" xfId="0" applyFont="1" applyBorder="1" applyAlignment="1" applyProtection="1">
      <alignment horizontal="center" vertical="center"/>
      <protection/>
    </xf>
    <xf numFmtId="0" fontId="17" fillId="0" borderId="65" xfId="0" applyFont="1" applyBorder="1" applyAlignment="1" applyProtection="1">
      <alignment vertical="center" wrapText="1"/>
      <protection/>
    </xf>
    <xf numFmtId="0" fontId="17" fillId="0" borderId="42" xfId="0" applyFont="1" applyBorder="1" applyAlignment="1" applyProtection="1">
      <alignment vertical="center" wrapText="1"/>
      <protection/>
    </xf>
    <xf numFmtId="0" fontId="7" fillId="0" borderId="65" xfId="0" applyFont="1" applyBorder="1" applyAlignment="1" applyProtection="1">
      <alignment horizontal="center" vertical="center" wrapText="1"/>
      <protection/>
    </xf>
    <xf numFmtId="184" fontId="9" fillId="0" borderId="63" xfId="0" applyNumberFormat="1" applyFont="1" applyFill="1" applyBorder="1" applyAlignment="1" applyProtection="1">
      <alignment horizontal="right" vertical="center" wrapText="1"/>
      <protection/>
    </xf>
    <xf numFmtId="0" fontId="103" fillId="0" borderId="64" xfId="0" applyFont="1" applyBorder="1" applyAlignment="1" applyProtection="1">
      <alignment vertical="center"/>
      <protection/>
    </xf>
    <xf numFmtId="184" fontId="9" fillId="0" borderId="61" xfId="0" applyNumberFormat="1" applyFont="1" applyFill="1" applyBorder="1" applyAlignment="1" applyProtection="1">
      <alignment vertical="center" wrapText="1"/>
      <protection/>
    </xf>
    <xf numFmtId="184" fontId="9" fillId="0" borderId="53" xfId="0" applyNumberFormat="1" applyFont="1" applyFill="1" applyBorder="1" applyAlignment="1" applyProtection="1">
      <alignment vertical="center" wrapText="1"/>
      <protection/>
    </xf>
    <xf numFmtId="184" fontId="9" fillId="35" borderId="29" xfId="0" applyNumberFormat="1" applyFont="1" applyFill="1" applyBorder="1" applyAlignment="1" applyProtection="1">
      <alignment horizontal="right" vertical="center" wrapText="1"/>
      <protection locked="0"/>
    </xf>
    <xf numFmtId="184" fontId="9" fillId="35" borderId="31" xfId="0" applyNumberFormat="1" applyFont="1" applyFill="1" applyBorder="1" applyAlignment="1" applyProtection="1">
      <alignment horizontal="right" vertical="center" wrapText="1"/>
      <protection locked="0"/>
    </xf>
    <xf numFmtId="190" fontId="10" fillId="0" borderId="66" xfId="0" applyNumberFormat="1" applyFont="1" applyFill="1" applyBorder="1" applyAlignment="1" applyProtection="1">
      <alignment horizontal="center" vertical="center"/>
      <protection/>
    </xf>
    <xf numFmtId="0" fontId="89" fillId="0" borderId="0" xfId="0" applyFont="1" applyAlignment="1" applyProtection="1">
      <alignment vertical="center"/>
      <protection/>
    </xf>
    <xf numFmtId="0" fontId="89" fillId="0" borderId="0" xfId="0" applyFont="1" applyAlignment="1" applyProtection="1">
      <alignment vertical="center"/>
      <protection/>
    </xf>
    <xf numFmtId="0" fontId="8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8"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4" fillId="35" borderId="25" xfId="0" applyFont="1" applyFill="1" applyBorder="1" applyAlignment="1" applyProtection="1">
      <alignment horizontal="left" vertical="center"/>
      <protection/>
    </xf>
    <xf numFmtId="0" fontId="105" fillId="35" borderId="26" xfId="0" applyFont="1" applyFill="1" applyBorder="1" applyAlignment="1" applyProtection="1">
      <alignment vertical="center"/>
      <protection/>
    </xf>
    <xf numFmtId="0" fontId="88" fillId="35" borderId="26" xfId="0" applyFont="1" applyFill="1" applyBorder="1" applyAlignment="1" applyProtection="1">
      <alignment vertical="center"/>
      <protection/>
    </xf>
    <xf numFmtId="0" fontId="88" fillId="35" borderId="27" xfId="0" applyFont="1" applyFill="1" applyBorder="1" applyAlignment="1" applyProtection="1">
      <alignment vertical="center"/>
      <protection/>
    </xf>
    <xf numFmtId="0" fontId="104" fillId="35" borderId="63" xfId="0" applyFont="1" applyFill="1" applyBorder="1" applyAlignment="1" applyProtection="1">
      <alignment vertical="center"/>
      <protection/>
    </xf>
    <xf numFmtId="0" fontId="105" fillId="35" borderId="0" xfId="0" applyFont="1" applyFill="1" applyBorder="1" applyAlignment="1" applyProtection="1">
      <alignment vertical="center"/>
      <protection/>
    </xf>
    <xf numFmtId="0" fontId="88" fillId="35" borderId="0" xfId="0" applyFont="1" applyFill="1" applyBorder="1" applyAlignment="1" applyProtection="1">
      <alignment vertical="center"/>
      <protection/>
    </xf>
    <xf numFmtId="0" fontId="88" fillId="35" borderId="64" xfId="0" applyFont="1" applyFill="1" applyBorder="1" applyAlignment="1" applyProtection="1">
      <alignment vertical="center"/>
      <protection/>
    </xf>
    <xf numFmtId="0" fontId="88" fillId="35" borderId="65" xfId="0" applyFont="1" applyFill="1" applyBorder="1" applyAlignment="1" applyProtection="1">
      <alignment vertical="center"/>
      <protection/>
    </xf>
    <xf numFmtId="0" fontId="88" fillId="35" borderId="67" xfId="0" applyFont="1" applyFill="1" applyBorder="1" applyAlignment="1" applyProtection="1">
      <alignment vertical="center"/>
      <protection/>
    </xf>
    <xf numFmtId="0" fontId="88" fillId="35" borderId="42" xfId="0" applyFont="1" applyFill="1" applyBorder="1" applyAlignment="1" applyProtection="1">
      <alignment vertical="center"/>
      <protection/>
    </xf>
    <xf numFmtId="0" fontId="4" fillId="33" borderId="0" xfId="0" applyFont="1" applyFill="1" applyAlignment="1" applyProtection="1">
      <alignment vertical="center"/>
      <protection/>
    </xf>
    <xf numFmtId="0" fontId="88" fillId="0" borderId="0" xfId="0" applyFont="1" applyFill="1" applyBorder="1" applyAlignment="1" applyProtection="1">
      <alignment vertical="center"/>
      <protection/>
    </xf>
    <xf numFmtId="0" fontId="105" fillId="0" borderId="0" xfId="0" applyFont="1" applyAlignment="1" applyProtection="1">
      <alignment vertical="center"/>
      <protection/>
    </xf>
    <xf numFmtId="0" fontId="88" fillId="0" borderId="0" xfId="0" applyFont="1" applyAlignment="1" applyProtection="1">
      <alignment horizontal="left" vertical="center"/>
      <protection/>
    </xf>
    <xf numFmtId="0" fontId="106" fillId="33" borderId="0" xfId="0" applyFont="1" applyFill="1" applyAlignment="1" applyProtection="1">
      <alignment vertical="center"/>
      <protection/>
    </xf>
    <xf numFmtId="0" fontId="89" fillId="0" borderId="0" xfId="0" applyFont="1" applyBorder="1" applyAlignment="1" applyProtection="1">
      <alignment vertical="center"/>
      <protection/>
    </xf>
    <xf numFmtId="0" fontId="88" fillId="0" borderId="0" xfId="0" applyFont="1" applyBorder="1" applyAlignment="1" applyProtection="1">
      <alignment horizontal="center" vertical="center"/>
      <protection/>
    </xf>
    <xf numFmtId="0" fontId="77" fillId="0" borderId="0" xfId="0" applyFont="1" applyAlignment="1" applyProtection="1">
      <alignment vertical="center"/>
      <protection/>
    </xf>
    <xf numFmtId="0" fontId="107" fillId="0" borderId="0" xfId="0" applyFont="1" applyBorder="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Fill="1" applyBorder="1" applyAlignment="1" applyProtection="1">
      <alignment vertical="center"/>
      <protection/>
    </xf>
    <xf numFmtId="0" fontId="73" fillId="36" borderId="25" xfId="44" applyFont="1" applyFill="1" applyBorder="1" applyAlignment="1" applyProtection="1">
      <alignment horizontal="left" vertical="center" indent="1"/>
      <protection/>
    </xf>
    <xf numFmtId="0" fontId="98" fillId="36" borderId="26" xfId="0" applyFont="1" applyFill="1" applyBorder="1" applyAlignment="1" applyProtection="1">
      <alignment vertical="center"/>
      <protection/>
    </xf>
    <xf numFmtId="0" fontId="88" fillId="36" borderId="27" xfId="0" applyFont="1" applyFill="1" applyBorder="1" applyAlignment="1" applyProtection="1">
      <alignment vertical="center"/>
      <protection/>
    </xf>
    <xf numFmtId="0" fontId="73" fillId="36" borderId="63" xfId="44" applyFont="1" applyFill="1" applyBorder="1" applyAlignment="1" applyProtection="1">
      <alignment horizontal="left" vertical="center" indent="1"/>
      <protection/>
    </xf>
    <xf numFmtId="0" fontId="98" fillId="36" borderId="0" xfId="0" applyFont="1" applyFill="1" applyBorder="1" applyAlignment="1" applyProtection="1">
      <alignment vertical="center"/>
      <protection/>
    </xf>
    <xf numFmtId="0" fontId="88" fillId="36" borderId="64" xfId="0" applyFont="1" applyFill="1" applyBorder="1" applyAlignment="1" applyProtection="1">
      <alignment vertical="center"/>
      <protection/>
    </xf>
    <xf numFmtId="0" fontId="4" fillId="0" borderId="0" xfId="0" applyFont="1" applyAlignment="1" applyProtection="1">
      <alignment vertical="center"/>
      <protection/>
    </xf>
    <xf numFmtId="0" fontId="108" fillId="0" borderId="0" xfId="0" applyFont="1" applyBorder="1" applyAlignment="1" applyProtection="1">
      <alignment vertical="center"/>
      <protection/>
    </xf>
    <xf numFmtId="0" fontId="89"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8" fillId="0" borderId="0" xfId="53" applyFont="1" applyFill="1" applyBorder="1" applyAlignment="1" applyProtection="1">
      <alignment vertical="top" wrapText="1"/>
      <protection/>
    </xf>
    <xf numFmtId="0" fontId="7" fillId="0" borderId="0" xfId="0" applyFont="1" applyFill="1" applyAlignment="1" applyProtection="1">
      <alignment vertical="center"/>
      <protection/>
    </xf>
    <xf numFmtId="0" fontId="7" fillId="0" borderId="0" xfId="0" applyFont="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1" fillId="0" borderId="0" xfId="0" applyFont="1" applyBorder="1" applyAlignment="1" applyProtection="1">
      <alignment vertical="center"/>
      <protection locked="0"/>
    </xf>
    <xf numFmtId="0" fontId="109" fillId="0" borderId="0" xfId="0" applyFont="1" applyAlignment="1" applyProtection="1">
      <alignment horizontal="righ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4" xfId="5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ill="1" applyBorder="1" applyAlignment="1" applyProtection="1">
      <alignment vertical="center" wrapText="1"/>
      <protection/>
    </xf>
    <xf numFmtId="38" fontId="102" fillId="35" borderId="14" xfId="50" applyFont="1" applyFill="1" applyBorder="1" applyAlignment="1" applyProtection="1">
      <alignment vertical="center" wrapText="1"/>
      <protection locked="0"/>
    </xf>
    <xf numFmtId="38" fontId="0" fillId="35" borderId="14" xfId="50" applyFont="1" applyFill="1" applyBorder="1" applyAlignment="1" applyProtection="1">
      <alignment vertical="center" wrapText="1"/>
      <protection locked="0"/>
    </xf>
    <xf numFmtId="38" fontId="0" fillId="0" borderId="14" xfId="50" applyFont="1" applyFill="1" applyBorder="1" applyAlignment="1" applyProtection="1">
      <alignment vertical="center" wrapText="1"/>
      <protection/>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102"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5" borderId="63" xfId="0" applyFont="1" applyFill="1" applyBorder="1" applyAlignment="1" applyProtection="1">
      <alignment vertical="center"/>
      <protection/>
    </xf>
    <xf numFmtId="0" fontId="4" fillId="35" borderId="64" xfId="0" applyFont="1" applyFill="1" applyBorder="1" applyAlignment="1" applyProtection="1">
      <alignment vertical="center"/>
      <protection/>
    </xf>
    <xf numFmtId="0" fontId="24" fillId="35" borderId="63" xfId="0" applyFont="1" applyFill="1" applyBorder="1" applyAlignment="1" applyProtection="1">
      <alignment horizontal="right" vertical="center"/>
      <protection/>
    </xf>
    <xf numFmtId="204" fontId="24" fillId="37" borderId="64"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xf>
    <xf numFmtId="0" fontId="24" fillId="0" borderId="26" xfId="0" applyFont="1" applyFill="1" applyBorder="1" applyAlignment="1" applyProtection="1">
      <alignment vertical="center"/>
      <protection/>
    </xf>
    <xf numFmtId="0" fontId="88" fillId="0" borderId="0" xfId="0" applyFont="1" applyFill="1" applyBorder="1" applyAlignment="1" applyProtection="1">
      <alignment vertical="center"/>
      <protection locked="0"/>
    </xf>
    <xf numFmtId="0" fontId="88" fillId="38" borderId="64" xfId="0" applyFont="1" applyFill="1" applyBorder="1" applyAlignment="1" applyProtection="1">
      <alignment vertical="center"/>
      <protection/>
    </xf>
    <xf numFmtId="0" fontId="73" fillId="38" borderId="63" xfId="44" applyFont="1" applyFill="1" applyBorder="1" applyAlignment="1" applyProtection="1">
      <alignment horizontal="left" vertical="center" indent="1"/>
      <protection/>
    </xf>
    <xf numFmtId="0" fontId="98" fillId="38" borderId="0" xfId="0" applyFont="1" applyFill="1" applyBorder="1" applyAlignment="1" applyProtection="1">
      <alignment vertical="center"/>
      <protection/>
    </xf>
    <xf numFmtId="0" fontId="73" fillId="38" borderId="65" xfId="44" applyFont="1" applyFill="1" applyBorder="1" applyAlignment="1" applyProtection="1">
      <alignment horizontal="left" vertical="center" indent="1"/>
      <protection/>
    </xf>
    <xf numFmtId="0" fontId="73" fillId="38" borderId="67" xfId="44" applyFont="1" applyFill="1" applyBorder="1" applyAlignment="1" applyProtection="1">
      <alignment vertical="center"/>
      <protection/>
    </xf>
    <xf numFmtId="0" fontId="98" fillId="38" borderId="67" xfId="0" applyFont="1" applyFill="1" applyBorder="1" applyAlignment="1" applyProtection="1">
      <alignment vertical="center"/>
      <protection/>
    </xf>
    <xf numFmtId="0" fontId="88" fillId="38" borderId="42" xfId="0" applyFont="1" applyFill="1" applyBorder="1" applyAlignment="1" applyProtection="1">
      <alignment vertical="center"/>
      <protection/>
    </xf>
    <xf numFmtId="38" fontId="0" fillId="0" borderId="14" xfId="50" applyFont="1" applyBorder="1" applyAlignment="1">
      <alignment horizontal="center" vertical="center"/>
    </xf>
    <xf numFmtId="40" fontId="0" fillId="0" borderId="14" xfId="50" applyNumberFormat="1" applyFont="1" applyBorder="1" applyAlignment="1">
      <alignment horizontal="center" vertical="center"/>
    </xf>
    <xf numFmtId="38" fontId="0" fillId="0" borderId="14" xfId="50" applyFont="1" applyBorder="1" applyAlignment="1" quotePrefix="1">
      <alignment vertical="center"/>
    </xf>
    <xf numFmtId="38" fontId="0" fillId="0" borderId="14" xfId="50" applyFont="1" applyBorder="1" applyAlignment="1" quotePrefix="1">
      <alignment horizontal="center" vertical="center"/>
    </xf>
    <xf numFmtId="40" fontId="0" fillId="0" borderId="14" xfId="50" applyNumberFormat="1" applyFont="1" applyBorder="1" applyAlignment="1" quotePrefix="1">
      <alignment vertical="center"/>
    </xf>
    <xf numFmtId="38" fontId="0" fillId="0" borderId="14" xfId="50" applyFont="1" applyBorder="1" applyAlignment="1">
      <alignment vertical="center"/>
    </xf>
    <xf numFmtId="40" fontId="0" fillId="0" borderId="14"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205" fontId="10" fillId="0" borderId="30" xfId="0" applyNumberFormat="1"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7" fillId="0" borderId="26" xfId="0" applyFont="1" applyFill="1" applyBorder="1" applyAlignment="1" applyProtection="1">
      <alignment vertical="center"/>
      <protection/>
    </xf>
    <xf numFmtId="190" fontId="21" fillId="0" borderId="27" xfId="50" applyNumberFormat="1" applyFont="1" applyFill="1" applyBorder="1" applyAlignment="1" applyProtection="1">
      <alignment horizontal="right" vertical="center" wrapText="1"/>
      <protection/>
    </xf>
    <xf numFmtId="0" fontId="19" fillId="0" borderId="65" xfId="0" applyFont="1" applyFill="1" applyBorder="1" applyAlignment="1" applyProtection="1">
      <alignment horizontal="center" vertical="center"/>
      <protection/>
    </xf>
    <xf numFmtId="0" fontId="14" fillId="0" borderId="65" xfId="0" applyFont="1" applyFill="1" applyBorder="1" applyAlignment="1" applyProtection="1">
      <alignment vertical="center"/>
      <protection/>
    </xf>
    <xf numFmtId="0" fontId="17" fillId="0" borderId="67" xfId="0" applyFont="1" applyFill="1" applyBorder="1" applyAlignment="1" applyProtection="1">
      <alignment vertical="center"/>
      <protection/>
    </xf>
    <xf numFmtId="190" fontId="21" fillId="0" borderId="42" xfId="50" applyNumberFormat="1" applyFont="1" applyFill="1" applyBorder="1" applyAlignment="1" applyProtection="1">
      <alignment horizontal="right" vertical="center" wrapText="1"/>
      <protection/>
    </xf>
    <xf numFmtId="190" fontId="19" fillId="0" borderId="65" xfId="0" applyNumberFormat="1"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4" fillId="0" borderId="68" xfId="0" applyFont="1" applyFill="1" applyBorder="1" applyAlignment="1" applyProtection="1">
      <alignment horizontal="center" vertical="center"/>
      <protection/>
    </xf>
    <xf numFmtId="190" fontId="14" fillId="0" borderId="68" xfId="0" applyNumberFormat="1"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14" fillId="0" borderId="69" xfId="0" applyFont="1" applyFill="1" applyBorder="1" applyAlignment="1" applyProtection="1">
      <alignment horizontal="center" vertical="center"/>
      <protection/>
    </xf>
    <xf numFmtId="190" fontId="14" fillId="0" borderId="69" xfId="0" applyNumberFormat="1" applyFont="1" applyFill="1" applyBorder="1" applyAlignment="1" applyProtection="1">
      <alignment horizontal="center" vertical="center"/>
      <protection/>
    </xf>
    <xf numFmtId="190" fontId="15" fillId="0" borderId="70"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190" fontId="15" fillId="0" borderId="53" xfId="50" applyNumberFormat="1" applyFont="1" applyFill="1" applyBorder="1" applyAlignment="1" applyProtection="1">
      <alignment vertical="center" wrapText="1"/>
      <protection/>
    </xf>
    <xf numFmtId="190" fontId="15" fillId="0" borderId="14" xfId="50" applyNumberFormat="1" applyFont="1" applyFill="1" applyBorder="1" applyAlignment="1" applyProtection="1">
      <alignment vertical="center" wrapText="1"/>
      <protection/>
    </xf>
    <xf numFmtId="0" fontId="15" fillId="0" borderId="14" xfId="0" applyNumberFormat="1" applyFont="1" applyFill="1" applyBorder="1" applyAlignment="1" applyProtection="1">
      <alignment horizontal="center" vertical="center"/>
      <protection/>
    </xf>
    <xf numFmtId="0" fontId="15" fillId="0" borderId="53" xfId="0" applyFont="1" applyFill="1" applyBorder="1" applyAlignment="1" applyProtection="1">
      <alignment vertical="center" wrapText="1"/>
      <protection/>
    </xf>
    <xf numFmtId="190" fontId="15" fillId="0" borderId="14" xfId="0" applyNumberFormat="1" applyFont="1" applyFill="1" applyBorder="1" applyAlignment="1" applyProtection="1">
      <alignment vertical="center"/>
      <protection/>
    </xf>
    <xf numFmtId="0" fontId="15" fillId="0" borderId="14" xfId="0" applyFont="1" applyFill="1" applyBorder="1" applyAlignment="1" applyProtection="1">
      <alignment vertical="center" wrapText="1"/>
      <protection/>
    </xf>
    <xf numFmtId="38" fontId="0" fillId="0" borderId="14" xfId="50" applyFont="1" applyBorder="1" applyAlignment="1" quotePrefix="1">
      <alignment vertical="center"/>
    </xf>
    <xf numFmtId="38" fontId="0" fillId="0" borderId="14" xfId="50" applyFont="1" applyBorder="1" applyAlignment="1">
      <alignment vertical="center"/>
    </xf>
    <xf numFmtId="184" fontId="6" fillId="35" borderId="71" xfId="0" applyNumberFormat="1" applyFont="1" applyFill="1" applyBorder="1" applyAlignment="1" applyProtection="1">
      <alignment horizontal="right" vertical="center" wrapText="1"/>
      <protection locked="0"/>
    </xf>
    <xf numFmtId="0" fontId="98" fillId="0" borderId="72" xfId="0" applyFont="1" applyBorder="1" applyAlignment="1" applyProtection="1">
      <alignment horizontal="center" vertical="top" wrapText="1"/>
      <protection/>
    </xf>
    <xf numFmtId="0" fontId="17" fillId="0" borderId="0" xfId="0" applyFont="1" applyAlignment="1" applyProtection="1">
      <alignment horizontal="right" vertical="center"/>
      <protection/>
    </xf>
    <xf numFmtId="0" fontId="0" fillId="0" borderId="26" xfId="0" applyBorder="1" applyAlignment="1">
      <alignment horizontal="center" vertical="center"/>
    </xf>
    <xf numFmtId="0" fontId="73" fillId="0" borderId="26" xfId="44" applyBorder="1" applyAlignment="1" applyProtection="1">
      <alignment vertical="center"/>
      <protection/>
    </xf>
    <xf numFmtId="0" fontId="0" fillId="0" borderId="0" xfId="0" applyBorder="1" applyAlignment="1">
      <alignment vertical="center"/>
    </xf>
    <xf numFmtId="0" fontId="0" fillId="0" borderId="0" xfId="0" applyBorder="1" applyAlignment="1">
      <alignment horizontal="center" vertical="center"/>
    </xf>
    <xf numFmtId="0" fontId="73" fillId="0" borderId="0" xfId="44" applyBorder="1" applyAlignment="1" applyProtection="1">
      <alignment vertical="center"/>
      <protection/>
    </xf>
    <xf numFmtId="0" fontId="15" fillId="0" borderId="26" xfId="0" applyFont="1" applyFill="1" applyBorder="1" applyAlignment="1" applyProtection="1">
      <alignment vertical="center" wrapText="1"/>
      <protection/>
    </xf>
    <xf numFmtId="190" fontId="15" fillId="0" borderId="26" xfId="0" applyNumberFormat="1" applyFont="1" applyFill="1" applyBorder="1" applyAlignment="1" applyProtection="1">
      <alignment vertical="center"/>
      <protection/>
    </xf>
    <xf numFmtId="0" fontId="15" fillId="0" borderId="26" xfId="0" applyNumberFormat="1" applyFont="1" applyFill="1" applyBorder="1" applyAlignment="1" applyProtection="1">
      <alignment horizontal="center" vertical="center"/>
      <protection/>
    </xf>
    <xf numFmtId="190" fontId="15"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5" fillId="0" borderId="0" xfId="50" applyNumberFormat="1" applyFont="1" applyFill="1" applyBorder="1" applyAlignment="1" applyProtection="1">
      <alignment horizontal="center" vertical="center" wrapText="1"/>
      <protection/>
    </xf>
    <xf numFmtId="0" fontId="15" fillId="0" borderId="26" xfId="0" applyFont="1" applyFill="1" applyBorder="1" applyAlignment="1" applyProtection="1" quotePrefix="1">
      <alignment horizontal="center" vertical="center" wrapText="1"/>
      <protection/>
    </xf>
    <xf numFmtId="190" fontId="15" fillId="0" borderId="26" xfId="0" applyNumberFormat="1" applyFont="1" applyFill="1" applyBorder="1" applyAlignment="1" applyProtection="1" quotePrefix="1">
      <alignment horizontal="center" vertical="center" wrapText="1"/>
      <protection/>
    </xf>
    <xf numFmtId="0" fontId="15" fillId="0" borderId="26" xfId="0" applyNumberFormat="1" applyFont="1" applyFill="1" applyBorder="1" applyAlignment="1" applyProtection="1" quotePrefix="1">
      <alignment horizontal="center" vertical="center" wrapText="1"/>
      <protection/>
    </xf>
    <xf numFmtId="0" fontId="15" fillId="0" borderId="0" xfId="0" applyFont="1" applyFill="1" applyBorder="1" applyAlignment="1" applyProtection="1" quotePrefix="1">
      <alignment horizontal="center" vertical="center" wrapText="1"/>
      <protection/>
    </xf>
    <xf numFmtId="190" fontId="15" fillId="0" borderId="0" xfId="0" applyNumberFormat="1" applyFont="1" applyFill="1" applyBorder="1" applyAlignment="1" applyProtection="1" quotePrefix="1">
      <alignment horizontal="center" vertical="center" wrapText="1"/>
      <protection/>
    </xf>
    <xf numFmtId="0" fontId="15" fillId="0" borderId="0" xfId="0" applyNumberFormat="1" applyFont="1" applyFill="1" applyBorder="1" applyAlignment="1" applyProtection="1" quotePrefix="1">
      <alignment horizontal="center" vertical="center" wrapText="1"/>
      <protection/>
    </xf>
    <xf numFmtId="0" fontId="19" fillId="0" borderId="26"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95" fillId="0" borderId="0" xfId="0" applyFont="1" applyBorder="1" applyAlignment="1" applyProtection="1">
      <alignment horizontal="center" vertical="center"/>
      <protection/>
    </xf>
    <xf numFmtId="190" fontId="14" fillId="0" borderId="73" xfId="0" applyNumberFormat="1" applyFont="1" applyFill="1" applyBorder="1" applyAlignment="1" applyProtection="1">
      <alignment horizontal="center" vertical="center"/>
      <protection/>
    </xf>
    <xf numFmtId="190" fontId="14" fillId="0" borderId="30" xfId="0" applyNumberFormat="1" applyFont="1" applyFill="1" applyBorder="1" applyAlignment="1" applyProtection="1">
      <alignment horizontal="center" vertical="center"/>
      <protection/>
    </xf>
    <xf numFmtId="190" fontId="14" fillId="0" borderId="74" xfId="0" applyNumberFormat="1" applyFont="1" applyFill="1" applyBorder="1" applyAlignment="1" applyProtection="1">
      <alignment horizontal="center" vertical="center"/>
      <protection/>
    </xf>
    <xf numFmtId="0" fontId="14" fillId="0" borderId="75" xfId="0" applyFont="1" applyFill="1" applyBorder="1" applyAlignment="1" applyProtection="1">
      <alignment vertical="center" textRotation="255"/>
      <protection/>
    </xf>
    <xf numFmtId="0" fontId="23" fillId="0" borderId="75" xfId="0" applyFont="1" applyFill="1" applyBorder="1" applyAlignment="1" applyProtection="1">
      <alignment vertical="center"/>
      <protection/>
    </xf>
    <xf numFmtId="0" fontId="109" fillId="0" borderId="0" xfId="0" applyFont="1" applyBorder="1" applyAlignment="1" applyProtection="1">
      <alignment horizontal="right" vertical="center"/>
      <protection/>
    </xf>
    <xf numFmtId="0" fontId="23" fillId="0" borderId="0" xfId="0" applyFont="1" applyFill="1" applyBorder="1" applyAlignment="1" applyProtection="1">
      <alignment vertical="center"/>
      <protection/>
    </xf>
    <xf numFmtId="184" fontId="9" fillId="0" borderId="14" xfId="0" applyNumberFormat="1" applyFont="1" applyFill="1" applyBorder="1" applyAlignment="1" applyProtection="1">
      <alignment horizontal="right" vertical="center" wrapText="1"/>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0" fontId="15" fillId="39" borderId="14" xfId="0" applyFont="1" applyFill="1" applyBorder="1" applyAlignment="1" applyProtection="1" quotePrefix="1">
      <alignment horizontal="center" vertical="center" wrapText="1"/>
      <protection/>
    </xf>
    <xf numFmtId="190" fontId="15" fillId="39" borderId="14" xfId="0" applyNumberFormat="1" applyFont="1" applyFill="1" applyBorder="1" applyAlignment="1" applyProtection="1" quotePrefix="1">
      <alignment horizontal="center" vertical="center" wrapText="1"/>
      <protection/>
    </xf>
    <xf numFmtId="0" fontId="15" fillId="39" borderId="38" xfId="0" applyNumberFormat="1" applyFont="1" applyFill="1" applyBorder="1" applyAlignment="1" applyProtection="1" quotePrefix="1">
      <alignment horizontal="center" vertical="center" wrapText="1"/>
      <protection/>
    </xf>
    <xf numFmtId="190" fontId="15" fillId="0" borderId="42" xfId="50" applyNumberFormat="1" applyFont="1" applyFill="1" applyBorder="1" applyAlignment="1" applyProtection="1">
      <alignment vertical="center" wrapText="1"/>
      <protection/>
    </xf>
    <xf numFmtId="0" fontId="15" fillId="0" borderId="76" xfId="0" applyFont="1" applyFill="1" applyBorder="1" applyAlignment="1" applyProtection="1">
      <alignment horizontal="center" vertical="center" wrapText="1"/>
      <protection/>
    </xf>
    <xf numFmtId="0" fontId="15" fillId="0" borderId="36" xfId="0" applyNumberFormat="1" applyFont="1" applyFill="1" applyBorder="1" applyAlignment="1" applyProtection="1">
      <alignment horizontal="center" vertical="center"/>
      <protection/>
    </xf>
    <xf numFmtId="0" fontId="15" fillId="0" borderId="38" xfId="0" applyNumberFormat="1" applyFont="1" applyFill="1" applyBorder="1" applyAlignment="1" applyProtection="1">
      <alignment horizontal="center" vertical="center"/>
      <protection/>
    </xf>
    <xf numFmtId="184" fontId="9" fillId="0" borderId="61" xfId="0"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vertical="center" wrapText="1"/>
      <protection/>
    </xf>
    <xf numFmtId="38" fontId="9" fillId="0" borderId="14" xfId="50" applyFont="1" applyFill="1" applyBorder="1" applyAlignment="1" applyProtection="1">
      <alignment vertical="center"/>
      <protection/>
    </xf>
    <xf numFmtId="190" fontId="9" fillId="0" borderId="14" xfId="50" applyNumberFormat="1" applyFont="1" applyFill="1" applyBorder="1" applyAlignment="1" applyProtection="1">
      <alignment vertical="center"/>
      <protection/>
    </xf>
    <xf numFmtId="191" fontId="9" fillId="0" borderId="14" xfId="50" applyNumberFormat="1" applyFont="1" applyFill="1" applyBorder="1" applyAlignment="1" applyProtection="1">
      <alignment vertical="center"/>
      <protection/>
    </xf>
    <xf numFmtId="0" fontId="0" fillId="0" borderId="61"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4" fillId="0" borderId="14" xfId="0" applyFont="1" applyBorder="1" applyAlignment="1" applyProtection="1">
      <alignment vertical="center"/>
      <protection/>
    </xf>
    <xf numFmtId="38" fontId="88" fillId="35" borderId="61" xfId="50" applyFont="1" applyFill="1" applyBorder="1" applyAlignment="1" applyProtection="1">
      <alignment vertical="center" shrinkToFit="1"/>
      <protection locked="0"/>
    </xf>
    <xf numFmtId="38" fontId="88" fillId="35" borderId="53" xfId="50" applyFont="1" applyFill="1" applyBorder="1" applyAlignment="1" applyProtection="1">
      <alignment vertical="center" shrinkToFit="1"/>
      <protection locked="0"/>
    </xf>
    <xf numFmtId="0" fontId="0" fillId="0" borderId="3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8" fontId="0" fillId="0" borderId="32"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61" xfId="50" applyFont="1" applyBorder="1" applyAlignment="1" applyProtection="1">
      <alignment horizontal="center" vertical="center" wrapText="1"/>
      <protection/>
    </xf>
    <xf numFmtId="38" fontId="0" fillId="0" borderId="62" xfId="50" applyFont="1" applyBorder="1" applyAlignment="1" applyProtection="1">
      <alignment horizontal="center" vertical="center" wrapText="1"/>
      <protection/>
    </xf>
    <xf numFmtId="38" fontId="0" fillId="0" borderId="53" xfId="50" applyFont="1" applyBorder="1" applyAlignment="1" applyProtection="1">
      <alignment horizontal="center" vertical="center" wrapText="1"/>
      <protection/>
    </xf>
    <xf numFmtId="0" fontId="24" fillId="35" borderId="25" xfId="0" applyFont="1" applyFill="1" applyBorder="1" applyAlignment="1" applyProtection="1">
      <alignment horizontal="left" vertical="top"/>
      <protection/>
    </xf>
    <xf numFmtId="0" fontId="24" fillId="35" borderId="26" xfId="0" applyFont="1" applyFill="1" applyBorder="1" applyAlignment="1" applyProtection="1">
      <alignment horizontal="left" vertical="top"/>
      <protection/>
    </xf>
    <xf numFmtId="0" fontId="24" fillId="35" borderId="27" xfId="0" applyFont="1" applyFill="1" applyBorder="1" applyAlignment="1" applyProtection="1">
      <alignment horizontal="left" vertical="top"/>
      <protection/>
    </xf>
    <xf numFmtId="0" fontId="24" fillId="35" borderId="63" xfId="0" applyFont="1" applyFill="1" applyBorder="1" applyAlignment="1" applyProtection="1">
      <alignment horizontal="left" vertical="top"/>
      <protection/>
    </xf>
    <xf numFmtId="0" fontId="24" fillId="35" borderId="0" xfId="0" applyFont="1" applyFill="1" applyBorder="1" applyAlignment="1" applyProtection="1">
      <alignment horizontal="left" vertical="top"/>
      <protection/>
    </xf>
    <xf numFmtId="0" fontId="24" fillId="35" borderId="64" xfId="0" applyFont="1" applyFill="1" applyBorder="1" applyAlignment="1" applyProtection="1">
      <alignment horizontal="left" vertical="top"/>
      <protection/>
    </xf>
    <xf numFmtId="0" fontId="24" fillId="35" borderId="65" xfId="0" applyFont="1" applyFill="1" applyBorder="1" applyAlignment="1" applyProtection="1">
      <alignment horizontal="left" vertical="top"/>
      <protection/>
    </xf>
    <xf numFmtId="0" fontId="24" fillId="35" borderId="67" xfId="0" applyFont="1" applyFill="1" applyBorder="1" applyAlignment="1" applyProtection="1">
      <alignment horizontal="left" vertical="top"/>
      <protection/>
    </xf>
    <xf numFmtId="0" fontId="24" fillId="35" borderId="42" xfId="0" applyFont="1" applyFill="1" applyBorder="1" applyAlignment="1" applyProtection="1">
      <alignment horizontal="left" vertical="top"/>
      <protection/>
    </xf>
    <xf numFmtId="0" fontId="4" fillId="0" borderId="61" xfId="0" applyFont="1" applyBorder="1" applyAlignment="1" applyProtection="1">
      <alignment vertical="center"/>
      <protection/>
    </xf>
    <xf numFmtId="0" fontId="4" fillId="0" borderId="53" xfId="0" applyFont="1" applyBorder="1" applyAlignment="1" applyProtection="1">
      <alignment vertical="center"/>
      <protection/>
    </xf>
    <xf numFmtId="189" fontId="4" fillId="35" borderId="61" xfId="0" applyNumberFormat="1" applyFont="1" applyFill="1" applyBorder="1" applyAlignment="1" applyProtection="1">
      <alignment vertical="center" shrinkToFit="1"/>
      <protection locked="0"/>
    </xf>
    <xf numFmtId="189" fontId="4" fillId="35" borderId="62" xfId="0" applyNumberFormat="1" applyFont="1" applyFill="1" applyBorder="1" applyAlignment="1" applyProtection="1">
      <alignment vertical="center" shrinkToFit="1"/>
      <protection locked="0"/>
    </xf>
    <xf numFmtId="189" fontId="4" fillId="35" borderId="53" xfId="0" applyNumberFormat="1" applyFont="1" applyFill="1" applyBorder="1" applyAlignment="1" applyProtection="1">
      <alignment vertical="center" shrinkToFit="1"/>
      <protection locked="0"/>
    </xf>
    <xf numFmtId="0" fontId="4" fillId="35" borderId="14" xfId="0" applyFont="1" applyFill="1" applyBorder="1" applyAlignment="1" applyProtection="1">
      <alignment horizontal="center" vertical="center"/>
      <protection/>
    </xf>
    <xf numFmtId="0" fontId="104" fillId="35" borderId="14" xfId="0"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53" xfId="0" applyBorder="1" applyAlignment="1">
      <alignment horizontal="center" vertical="center"/>
    </xf>
    <xf numFmtId="190" fontId="14" fillId="0" borderId="26" xfId="0" applyNumberFormat="1" applyFont="1" applyFill="1" applyBorder="1" applyAlignment="1" applyProtection="1">
      <alignment vertical="center" shrinkToFit="1"/>
      <protection/>
    </xf>
    <xf numFmtId="190" fontId="14" fillId="0" borderId="0" xfId="0" applyNumberFormat="1" applyFont="1" applyFill="1" applyBorder="1" applyAlignment="1" applyProtection="1">
      <alignment vertical="center" shrinkToFit="1"/>
      <protection/>
    </xf>
    <xf numFmtId="0" fontId="17" fillId="0" borderId="0" xfId="0" applyFont="1" applyAlignment="1" applyProtection="1">
      <alignment vertical="center"/>
      <protection/>
    </xf>
    <xf numFmtId="0" fontId="10" fillId="0" borderId="32"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9" fillId="0" borderId="67" xfId="0" applyFont="1" applyBorder="1" applyAlignment="1" applyProtection="1">
      <alignment horizontal="right" vertical="center"/>
      <protection/>
    </xf>
    <xf numFmtId="0" fontId="20" fillId="0" borderId="25"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20" fillId="0" borderId="65" xfId="0" applyFont="1" applyBorder="1" applyAlignment="1" applyProtection="1">
      <alignment horizontal="center" vertical="center"/>
      <protection/>
    </xf>
    <xf numFmtId="0" fontId="20" fillId="0" borderId="67"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14" fillId="0" borderId="25" xfId="0" applyFont="1" applyFill="1" applyBorder="1" applyAlignment="1" applyProtection="1">
      <alignment vertical="center" wrapText="1"/>
      <protection/>
    </xf>
    <xf numFmtId="0" fontId="14" fillId="0" borderId="26" xfId="0" applyFont="1" applyFill="1" applyBorder="1" applyAlignment="1" applyProtection="1">
      <alignment vertical="center" wrapText="1"/>
      <protection/>
    </xf>
    <xf numFmtId="0" fontId="14" fillId="0" borderId="27" xfId="0" applyFont="1" applyFill="1" applyBorder="1" applyAlignment="1" applyProtection="1">
      <alignment vertical="center" wrapText="1"/>
      <protection/>
    </xf>
    <xf numFmtId="0" fontId="14" fillId="0" borderId="65" xfId="0" applyFont="1" applyFill="1" applyBorder="1" applyAlignment="1" applyProtection="1">
      <alignment vertical="center" wrapText="1"/>
      <protection/>
    </xf>
    <xf numFmtId="0" fontId="14" fillId="0" borderId="67" xfId="0" applyFont="1" applyFill="1" applyBorder="1" applyAlignment="1" applyProtection="1">
      <alignment vertical="center" wrapText="1"/>
      <protection/>
    </xf>
    <xf numFmtId="0" fontId="14" fillId="0" borderId="42" xfId="0" applyFont="1" applyFill="1" applyBorder="1" applyAlignment="1" applyProtection="1">
      <alignment vertical="center" wrapText="1"/>
      <protection/>
    </xf>
    <xf numFmtId="190" fontId="14" fillId="0" borderId="25" xfId="0" applyNumberFormat="1" applyFont="1" applyFill="1" applyBorder="1" applyAlignment="1" applyProtection="1">
      <alignment vertical="center" wrapText="1" shrinkToFit="1"/>
      <protection/>
    </xf>
    <xf numFmtId="190" fontId="14" fillId="0" borderId="26" xfId="0" applyNumberFormat="1" applyFont="1" applyFill="1" applyBorder="1" applyAlignment="1" applyProtection="1">
      <alignment vertical="center" wrapText="1" shrinkToFit="1"/>
      <protection/>
    </xf>
    <xf numFmtId="190" fontId="14" fillId="0" borderId="27" xfId="0" applyNumberFormat="1" applyFont="1" applyFill="1" applyBorder="1" applyAlignment="1" applyProtection="1">
      <alignment vertical="center" wrapText="1" shrinkToFit="1"/>
      <protection/>
    </xf>
    <xf numFmtId="190" fontId="14" fillId="0" borderId="65" xfId="0" applyNumberFormat="1" applyFont="1" applyFill="1" applyBorder="1" applyAlignment="1" applyProtection="1">
      <alignment vertical="center" wrapText="1" shrinkToFit="1"/>
      <protection/>
    </xf>
    <xf numFmtId="190" fontId="14" fillId="0" borderId="67" xfId="0" applyNumberFormat="1" applyFont="1" applyFill="1" applyBorder="1" applyAlignment="1" applyProtection="1">
      <alignment vertical="center" wrapText="1" shrinkToFit="1"/>
      <protection/>
    </xf>
    <xf numFmtId="190" fontId="14" fillId="0" borderId="42" xfId="0" applyNumberFormat="1" applyFont="1" applyFill="1" applyBorder="1" applyAlignment="1" applyProtection="1">
      <alignment vertical="center" wrapText="1" shrinkToFit="1"/>
      <protection/>
    </xf>
    <xf numFmtId="190" fontId="14" fillId="0" borderId="25" xfId="0" applyNumberFormat="1" applyFont="1" applyBorder="1" applyAlignment="1" applyProtection="1">
      <alignment vertical="center" shrinkToFit="1"/>
      <protection/>
    </xf>
    <xf numFmtId="190" fontId="14" fillId="0" borderId="26" xfId="0" applyNumberFormat="1" applyFont="1" applyBorder="1" applyAlignment="1" applyProtection="1">
      <alignment vertical="center" shrinkToFit="1"/>
      <protection/>
    </xf>
    <xf numFmtId="190" fontId="14" fillId="0" borderId="27" xfId="0" applyNumberFormat="1" applyFont="1" applyBorder="1" applyAlignment="1" applyProtection="1">
      <alignment vertical="center" shrinkToFit="1"/>
      <protection/>
    </xf>
    <xf numFmtId="190" fontId="14" fillId="0" borderId="65" xfId="0" applyNumberFormat="1" applyFont="1" applyBorder="1" applyAlignment="1" applyProtection="1">
      <alignment vertical="center" shrinkToFit="1"/>
      <protection/>
    </xf>
    <xf numFmtId="190" fontId="14" fillId="0" borderId="67" xfId="0" applyNumberFormat="1" applyFont="1" applyBorder="1" applyAlignment="1" applyProtection="1">
      <alignment vertical="center" shrinkToFit="1"/>
      <protection/>
    </xf>
    <xf numFmtId="190" fontId="14" fillId="0" borderId="42" xfId="0" applyNumberFormat="1" applyFont="1" applyBorder="1" applyAlignment="1" applyProtection="1">
      <alignment vertical="center" shrinkToFit="1"/>
      <protection/>
    </xf>
    <xf numFmtId="190" fontId="17" fillId="0" borderId="65" xfId="0" applyNumberFormat="1" applyFont="1" applyFill="1" applyBorder="1" applyAlignment="1" applyProtection="1">
      <alignment horizontal="center" vertical="center" shrinkToFit="1"/>
      <protection/>
    </xf>
    <xf numFmtId="190" fontId="17" fillId="0" borderId="67" xfId="0" applyNumberFormat="1" applyFont="1" applyFill="1" applyBorder="1" applyAlignment="1" applyProtection="1">
      <alignment horizontal="center" vertical="center" shrinkToFit="1"/>
      <protection/>
    </xf>
    <xf numFmtId="190" fontId="17" fillId="0" borderId="42" xfId="0" applyNumberFormat="1" applyFont="1" applyFill="1" applyBorder="1" applyAlignment="1" applyProtection="1">
      <alignment horizontal="center" vertical="center" shrinkToFit="1"/>
      <protection/>
    </xf>
    <xf numFmtId="203" fontId="17" fillId="0" borderId="26" xfId="0" applyNumberFormat="1" applyFont="1" applyFill="1" applyBorder="1" applyAlignment="1" applyProtection="1">
      <alignment horizontal="right" vertical="center"/>
      <protection/>
    </xf>
    <xf numFmtId="3" fontId="10" fillId="0" borderId="30" xfId="0" applyNumberFormat="1" applyFont="1" applyFill="1" applyBorder="1" applyAlignment="1" applyProtection="1">
      <alignment vertical="center"/>
      <protection/>
    </xf>
    <xf numFmtId="3" fontId="10" fillId="0" borderId="77" xfId="0" applyNumberFormat="1" applyFont="1" applyFill="1" applyBorder="1" applyAlignment="1" applyProtection="1">
      <alignment vertical="center"/>
      <protection/>
    </xf>
    <xf numFmtId="0" fontId="15" fillId="0" borderId="14"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0" fontId="19" fillId="33" borderId="32"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5" fillId="37" borderId="10"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69" xfId="0" applyFont="1" applyFill="1" applyBorder="1" applyAlignment="1" applyProtection="1">
      <alignment horizontal="center" vertical="center"/>
      <protection/>
    </xf>
    <xf numFmtId="0" fontId="5" fillId="37" borderId="28" xfId="0" applyFont="1" applyFill="1" applyBorder="1" applyAlignment="1" applyProtection="1">
      <alignment horizontal="center" vertical="center"/>
      <protection/>
    </xf>
    <xf numFmtId="0" fontId="5" fillId="37" borderId="30" xfId="0" applyFont="1" applyFill="1" applyBorder="1" applyAlignment="1" applyProtection="1">
      <alignment horizontal="center" vertical="center"/>
      <protection/>
    </xf>
    <xf numFmtId="0" fontId="5" fillId="37" borderId="74" xfId="0" applyFont="1" applyFill="1" applyBorder="1" applyAlignment="1" applyProtection="1">
      <alignment horizontal="center" vertical="center"/>
      <protection/>
    </xf>
    <xf numFmtId="0" fontId="10" fillId="0" borderId="30" xfId="0" applyNumberFormat="1" applyFont="1"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protection/>
    </xf>
    <xf numFmtId="0" fontId="10" fillId="0" borderId="66" xfId="0" applyNumberFormat="1" applyFont="1" applyFill="1" applyBorder="1" applyAlignment="1" applyProtection="1">
      <alignment horizontal="center" vertical="center"/>
      <protection/>
    </xf>
    <xf numFmtId="205" fontId="10" fillId="0" borderId="77" xfId="0" applyNumberFormat="1" applyFont="1" applyFill="1" applyBorder="1" applyAlignment="1" applyProtection="1">
      <alignment horizontal="center" vertical="center"/>
      <protection/>
    </xf>
    <xf numFmtId="205" fontId="10" fillId="0" borderId="66" xfId="0" applyNumberFormat="1" applyFont="1" applyFill="1" applyBorder="1" applyAlignment="1" applyProtection="1">
      <alignment horizontal="center" vertical="center"/>
      <protection/>
    </xf>
    <xf numFmtId="0" fontId="14" fillId="6" borderId="78" xfId="0" applyFont="1" applyFill="1" applyBorder="1" applyAlignment="1" applyProtection="1">
      <alignment horizontal="center" vertical="center" textRotation="255"/>
      <protection/>
    </xf>
    <xf numFmtId="0" fontId="14" fillId="6" borderId="79" xfId="0" applyFont="1" applyFill="1" applyBorder="1" applyAlignment="1" applyProtection="1">
      <alignment horizontal="center" vertical="center" textRotation="255"/>
      <protection/>
    </xf>
    <xf numFmtId="0" fontId="14" fillId="6" borderId="80" xfId="0" applyFont="1" applyFill="1" applyBorder="1" applyAlignment="1" applyProtection="1">
      <alignment horizontal="center" vertical="center" textRotation="255"/>
      <protection/>
    </xf>
    <xf numFmtId="0" fontId="10" fillId="6" borderId="32" xfId="0" applyFont="1" applyFill="1" applyBorder="1" applyAlignment="1" applyProtection="1">
      <alignment horizontal="center" vertical="center"/>
      <protection/>
    </xf>
    <xf numFmtId="0" fontId="10" fillId="6" borderId="33" xfId="0" applyFont="1" applyFill="1" applyBorder="1" applyAlignment="1" applyProtection="1">
      <alignment horizontal="center" vertical="center"/>
      <protection/>
    </xf>
    <xf numFmtId="0" fontId="10" fillId="6" borderId="17" xfId="0" applyFont="1" applyFill="1" applyBorder="1" applyAlignment="1" applyProtection="1">
      <alignment horizontal="center" vertical="center"/>
      <protection/>
    </xf>
    <xf numFmtId="0" fontId="23" fillId="0" borderId="78" xfId="0" applyFont="1" applyFill="1" applyBorder="1" applyAlignment="1" applyProtection="1">
      <alignment horizontal="center" vertical="center"/>
      <protection/>
    </xf>
    <xf numFmtId="0" fontId="23" fillId="0" borderId="79" xfId="0" applyFont="1" applyFill="1" applyBorder="1" applyAlignment="1" applyProtection="1">
      <alignment horizontal="center" vertical="center"/>
      <protection/>
    </xf>
    <xf numFmtId="0" fontId="23" fillId="0" borderId="80" xfId="0" applyFont="1" applyFill="1" applyBorder="1" applyAlignment="1" applyProtection="1">
      <alignment horizontal="center" vertical="center"/>
      <protection/>
    </xf>
    <xf numFmtId="0" fontId="110" fillId="0" borderId="0" xfId="0" applyFont="1" applyBorder="1" applyAlignment="1" applyProtection="1">
      <alignment horizontal="center" vertical="center"/>
      <protection/>
    </xf>
    <xf numFmtId="0" fontId="111" fillId="0" borderId="0" xfId="0" applyFont="1" applyBorder="1" applyAlignment="1" applyProtection="1">
      <alignment vertical="center" wrapText="1" shrinkToFit="1"/>
      <protection/>
    </xf>
    <xf numFmtId="9" fontId="10" fillId="0" borderId="30" xfId="0" applyNumberFormat="1" applyFont="1" applyFill="1" applyBorder="1" applyAlignment="1" applyProtection="1">
      <alignment horizontal="center" vertical="center"/>
      <protection/>
    </xf>
    <xf numFmtId="9" fontId="10" fillId="0" borderId="77" xfId="0" applyNumberFormat="1" applyFont="1" applyFill="1" applyBorder="1" applyAlignment="1" applyProtection="1">
      <alignment horizontal="center" vertical="center"/>
      <protection/>
    </xf>
    <xf numFmtId="9" fontId="10" fillId="0" borderId="66" xfId="0" applyNumberFormat="1" applyFont="1" applyFill="1" applyBorder="1" applyAlignment="1" applyProtection="1">
      <alignment horizontal="center" vertical="center"/>
      <protection/>
    </xf>
    <xf numFmtId="0" fontId="5" fillId="37" borderId="32" xfId="0" applyFont="1" applyFill="1" applyBorder="1" applyAlignment="1" applyProtection="1">
      <alignment horizontal="center" vertical="center"/>
      <protection/>
    </xf>
    <xf numFmtId="0" fontId="5" fillId="37" borderId="33"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0" fillId="0" borderId="81" xfId="0" applyFont="1" applyFill="1" applyBorder="1" applyAlignment="1" applyProtection="1">
      <alignment horizontal="center" vertical="center"/>
      <protection/>
    </xf>
    <xf numFmtId="0" fontId="10" fillId="0" borderId="82" xfId="0" applyFont="1" applyFill="1" applyBorder="1" applyAlignment="1" applyProtection="1">
      <alignment horizontal="center" vertical="center"/>
      <protection/>
    </xf>
    <xf numFmtId="0" fontId="10" fillId="0" borderId="83" xfId="0" applyFont="1" applyFill="1" applyBorder="1" applyAlignment="1" applyProtection="1">
      <alignment horizontal="center" vertical="center"/>
      <protection/>
    </xf>
    <xf numFmtId="3" fontId="10" fillId="0" borderId="84" xfId="0" applyNumberFormat="1" applyFont="1" applyFill="1" applyBorder="1" applyAlignment="1" applyProtection="1">
      <alignment vertical="center"/>
      <protection/>
    </xf>
    <xf numFmtId="3" fontId="10" fillId="0" borderId="85" xfId="0" applyNumberFormat="1" applyFont="1" applyFill="1" applyBorder="1" applyAlignment="1" applyProtection="1">
      <alignment vertical="center"/>
      <protection/>
    </xf>
    <xf numFmtId="0" fontId="15" fillId="0" borderId="62" xfId="0" applyFont="1" applyFill="1" applyBorder="1" applyAlignment="1" applyProtection="1">
      <alignment horizontal="center" vertical="center"/>
      <protection/>
    </xf>
    <xf numFmtId="0" fontId="15" fillId="0" borderId="53" xfId="0" applyFont="1" applyFill="1" applyBorder="1" applyAlignment="1" applyProtection="1">
      <alignment horizontal="center" vertical="center"/>
      <protection/>
    </xf>
    <xf numFmtId="0" fontId="10" fillId="0" borderId="30" xfId="0" applyFont="1" applyFill="1" applyBorder="1" applyAlignment="1" applyProtection="1">
      <alignment vertical="center" wrapText="1"/>
      <protection/>
    </xf>
    <xf numFmtId="0" fontId="10" fillId="0" borderId="31" xfId="0" applyFont="1" applyFill="1" applyBorder="1" applyAlignment="1" applyProtection="1">
      <alignment vertical="center" wrapText="1"/>
      <protection/>
    </xf>
    <xf numFmtId="0" fontId="15" fillId="0" borderId="86" xfId="0" applyFont="1" applyFill="1" applyBorder="1" applyAlignment="1" applyProtection="1">
      <alignment horizontal="center" vertical="center" wrapText="1"/>
      <protection/>
    </xf>
    <xf numFmtId="0" fontId="15" fillId="0" borderId="87" xfId="0" applyFont="1" applyFill="1" applyBorder="1" applyAlignment="1" applyProtection="1">
      <alignment horizontal="center" vertical="center" wrapText="1"/>
      <protection/>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53" xfId="0" applyFont="1" applyFill="1" applyBorder="1" applyAlignment="1" applyProtection="1">
      <alignment horizontal="center" vertical="center" wrapText="1"/>
      <protection/>
    </xf>
    <xf numFmtId="0" fontId="17" fillId="0" borderId="0" xfId="0" applyFont="1" applyAlignment="1" applyProtection="1">
      <alignment vertical="center" wrapText="1"/>
      <protection/>
    </xf>
    <xf numFmtId="0" fontId="15" fillId="0" borderId="88" xfId="0" applyFont="1" applyFill="1" applyBorder="1" applyAlignment="1" applyProtection="1">
      <alignment horizontal="center" vertical="center" wrapText="1"/>
      <protection/>
    </xf>
    <xf numFmtId="0" fontId="5" fillId="37" borderId="32" xfId="0" applyFont="1" applyFill="1" applyBorder="1" applyAlignment="1" applyProtection="1">
      <alignment horizontal="center" vertical="center" textRotation="255"/>
      <protection/>
    </xf>
    <xf numFmtId="0" fontId="5" fillId="37" borderId="33" xfId="0" applyFont="1" applyFill="1" applyBorder="1" applyAlignment="1" applyProtection="1">
      <alignment horizontal="center" vertical="center" textRotation="255"/>
      <protection/>
    </xf>
    <xf numFmtId="0" fontId="5" fillId="37" borderId="17" xfId="0" applyFont="1" applyFill="1" applyBorder="1" applyAlignment="1" applyProtection="1">
      <alignment horizontal="center" vertical="center" textRotation="255"/>
      <protection/>
    </xf>
    <xf numFmtId="0" fontId="17" fillId="0" borderId="14" xfId="0" applyFont="1" applyFill="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26" fillId="0" borderId="61" xfId="0" applyFont="1" applyBorder="1" applyAlignment="1" applyProtection="1">
      <alignment horizontal="center" vertical="center" wrapText="1"/>
      <protection locked="0"/>
    </xf>
    <xf numFmtId="0" fontId="26" fillId="0" borderId="62" xfId="0" applyFont="1" applyBorder="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0" fontId="102" fillId="0" borderId="61" xfId="0" applyFont="1" applyBorder="1" applyAlignment="1" applyProtection="1">
      <alignment horizontal="center" vertical="center"/>
      <protection/>
    </xf>
    <xf numFmtId="0" fontId="102" fillId="0" borderId="53" xfId="0" applyFont="1" applyBorder="1" applyAlignment="1" applyProtection="1">
      <alignment horizontal="center" vertical="center"/>
      <protection/>
    </xf>
    <xf numFmtId="0" fontId="102" fillId="0" borderId="25" xfId="0" applyFont="1" applyBorder="1" applyAlignment="1" applyProtection="1">
      <alignment horizontal="center" vertical="center"/>
      <protection/>
    </xf>
    <xf numFmtId="0" fontId="102" fillId="0" borderId="27" xfId="0" applyFont="1" applyBorder="1" applyAlignment="1" applyProtection="1">
      <alignment horizontal="center" vertical="center"/>
      <protection/>
    </xf>
    <xf numFmtId="0" fontId="102" fillId="0" borderId="63" xfId="0" applyFont="1" applyBorder="1" applyAlignment="1" applyProtection="1">
      <alignment horizontal="center" vertical="center"/>
      <protection/>
    </xf>
    <xf numFmtId="0" fontId="102" fillId="0" borderId="64" xfId="0" applyFont="1" applyBorder="1" applyAlignment="1" applyProtection="1">
      <alignment horizontal="center" vertical="center"/>
      <protection/>
    </xf>
    <xf numFmtId="0" fontId="102" fillId="0" borderId="65" xfId="0" applyFont="1" applyBorder="1" applyAlignment="1" applyProtection="1">
      <alignment horizontal="center" vertical="center"/>
      <protection/>
    </xf>
    <xf numFmtId="0" fontId="102" fillId="0" borderId="42" xfId="0" applyFont="1" applyBorder="1" applyAlignment="1" applyProtection="1">
      <alignment horizontal="center" vertical="center"/>
      <protection/>
    </xf>
    <xf numFmtId="0" fontId="102" fillId="0" borderId="25" xfId="0" applyFont="1" applyBorder="1" applyAlignment="1" applyProtection="1">
      <alignment vertical="center" shrinkToFit="1"/>
      <protection/>
    </xf>
    <xf numFmtId="0" fontId="0" fillId="0" borderId="27" xfId="0" applyBorder="1" applyAlignment="1">
      <alignment vertical="center" shrinkToFit="1"/>
    </xf>
    <xf numFmtId="0" fontId="10" fillId="0" borderId="28" xfId="0" applyFont="1" applyFill="1" applyBorder="1" applyAlignment="1" applyProtection="1">
      <alignment vertical="center" wrapText="1"/>
      <protection/>
    </xf>
    <xf numFmtId="0" fontId="10" fillId="0" borderId="29" xfId="0" applyFont="1" applyFill="1" applyBorder="1" applyAlignment="1" applyProtection="1">
      <alignment vertical="center" wrapText="1"/>
      <protection/>
    </xf>
    <xf numFmtId="0" fontId="20" fillId="33" borderId="32"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195" fontId="17" fillId="0" borderId="65" xfId="50" applyNumberFormat="1" applyFont="1" applyFill="1" applyBorder="1" applyAlignment="1" applyProtection="1">
      <alignment vertical="center" wrapText="1"/>
      <protection/>
    </xf>
    <xf numFmtId="195" fontId="17" fillId="0" borderId="67" xfId="50" applyNumberFormat="1" applyFont="1" applyFill="1" applyBorder="1" applyAlignment="1" applyProtection="1">
      <alignment vertical="center" wrapText="1"/>
      <protection/>
    </xf>
    <xf numFmtId="195" fontId="17" fillId="0" borderId="42" xfId="50" applyNumberFormat="1" applyFont="1" applyFill="1" applyBorder="1" applyAlignment="1" applyProtection="1">
      <alignment vertical="center" wrapText="1"/>
      <protection/>
    </xf>
    <xf numFmtId="0" fontId="14" fillId="0" borderId="65" xfId="0" applyFont="1" applyBorder="1" applyAlignment="1" applyProtection="1">
      <alignment vertical="center" shrinkToFit="1"/>
      <protection/>
    </xf>
    <xf numFmtId="0" fontId="14" fillId="0" borderId="67" xfId="0" applyFont="1" applyBorder="1" applyAlignment="1" applyProtection="1">
      <alignment vertical="center" shrinkToFit="1"/>
      <protection/>
    </xf>
    <xf numFmtId="0" fontId="14" fillId="0" borderId="42" xfId="0" applyFont="1" applyBorder="1" applyAlignment="1" applyProtection="1">
      <alignment vertical="center" shrinkToFit="1"/>
      <protection/>
    </xf>
    <xf numFmtId="211" fontId="17" fillId="0" borderId="65" xfId="50" applyNumberFormat="1" applyFont="1" applyFill="1" applyBorder="1" applyAlignment="1" applyProtection="1">
      <alignment vertical="center" wrapText="1"/>
      <protection/>
    </xf>
    <xf numFmtId="211" fontId="17" fillId="0" borderId="67" xfId="50" applyNumberFormat="1" applyFont="1" applyFill="1" applyBorder="1" applyAlignment="1" applyProtection="1">
      <alignment vertical="center" wrapText="1"/>
      <protection/>
    </xf>
    <xf numFmtId="211" fontId="17" fillId="0" borderId="42" xfId="50" applyNumberFormat="1" applyFont="1" applyFill="1" applyBorder="1" applyAlignment="1" applyProtection="1">
      <alignment vertical="center" wrapText="1"/>
      <protection/>
    </xf>
    <xf numFmtId="0" fontId="98" fillId="0" borderId="89" xfId="0" applyFont="1" applyBorder="1" applyAlignment="1" applyProtection="1">
      <alignment horizontal="center" vertical="top" wrapText="1"/>
      <protection/>
    </xf>
    <xf numFmtId="0" fontId="98" fillId="0" borderId="90" xfId="0" applyFont="1" applyBorder="1" applyAlignment="1" applyProtection="1">
      <alignment horizontal="center" vertical="top" wrapText="1"/>
      <protection/>
    </xf>
    <xf numFmtId="0" fontId="0" fillId="0" borderId="61"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4" fontId="90" fillId="35" borderId="17" xfId="0" applyNumberFormat="1" applyFont="1" applyFill="1" applyBorder="1" applyAlignment="1" applyProtection="1">
      <alignment horizontal="center" vertical="center" wrapText="1"/>
      <protection locked="0"/>
    </xf>
    <xf numFmtId="0" fontId="90" fillId="35" borderId="17" xfId="0" applyFont="1" applyFill="1" applyBorder="1" applyAlignment="1" applyProtection="1">
      <alignment horizontal="center" vertical="center" wrapText="1"/>
      <protection locked="0"/>
    </xf>
    <xf numFmtId="0" fontId="98" fillId="0" borderId="91" xfId="0" applyFont="1" applyFill="1" applyBorder="1" applyAlignment="1" applyProtection="1">
      <alignment horizontal="center" vertical="center" wrapText="1"/>
      <protection/>
    </xf>
    <xf numFmtId="0" fontId="98" fillId="0" borderId="15" xfId="0" applyFont="1" applyFill="1" applyBorder="1" applyAlignment="1" applyProtection="1">
      <alignment horizontal="center" vertical="center" wrapText="1"/>
      <protection/>
    </xf>
    <xf numFmtId="0" fontId="73" fillId="0" borderId="0" xfId="44" applyAlignment="1" applyProtection="1">
      <alignment vertical="center"/>
      <protection/>
    </xf>
    <xf numFmtId="0" fontId="98" fillId="0" borderId="0" xfId="0" applyFont="1" applyAlignment="1" applyProtection="1">
      <alignment horizontal="left" vertical="center"/>
      <protection/>
    </xf>
    <xf numFmtId="0" fontId="98" fillId="0" borderId="92" xfId="0" applyFont="1" applyBorder="1" applyAlignment="1" applyProtection="1">
      <alignment horizontal="center" vertical="center" wrapText="1"/>
      <protection/>
    </xf>
    <xf numFmtId="0" fontId="98" fillId="0" borderId="93" xfId="0" applyFont="1" applyBorder="1" applyAlignment="1" applyProtection="1">
      <alignment horizontal="center" vertical="center" wrapText="1"/>
      <protection/>
    </xf>
    <xf numFmtId="0" fontId="0" fillId="0" borderId="61" xfId="0" applyFont="1" applyBorder="1" applyAlignment="1" applyProtection="1">
      <alignment horizontal="center" vertical="center" shrinkToFit="1"/>
      <protection/>
    </xf>
    <xf numFmtId="0" fontId="0" fillId="0" borderId="62" xfId="0" applyFont="1" applyBorder="1" applyAlignment="1" applyProtection="1">
      <alignment horizontal="center" vertical="center" shrinkToFit="1"/>
      <protection/>
    </xf>
    <xf numFmtId="0" fontId="0" fillId="0" borderId="53" xfId="0" applyFont="1" applyBorder="1" applyAlignment="1" applyProtection="1">
      <alignment horizontal="center" vertical="center" shrinkToFit="1"/>
      <protection/>
    </xf>
    <xf numFmtId="0" fontId="98" fillId="0" borderId="44" xfId="0" applyFont="1" applyBorder="1" applyAlignment="1" applyProtection="1">
      <alignment horizontal="center" vertical="center" wrapText="1"/>
      <protection/>
    </xf>
    <xf numFmtId="0" fontId="98" fillId="0" borderId="16" xfId="0" applyFont="1" applyBorder="1" applyAlignment="1" applyProtection="1">
      <alignment horizontal="center" vertical="center" wrapText="1"/>
      <protection/>
    </xf>
    <xf numFmtId="0" fontId="99" fillId="33" borderId="94" xfId="0" applyFont="1" applyFill="1" applyBorder="1" applyAlignment="1" applyProtection="1">
      <alignment horizontal="center" vertical="center" wrapText="1"/>
      <protection/>
    </xf>
    <xf numFmtId="0" fontId="99" fillId="33" borderId="46" xfId="0" applyFont="1" applyFill="1" applyBorder="1" applyAlignment="1" applyProtection="1">
      <alignment horizontal="center" vertical="center" wrapText="1"/>
      <protection/>
    </xf>
    <xf numFmtId="14" fontId="90" fillId="35" borderId="18" xfId="0" applyNumberFormat="1" applyFont="1" applyFill="1" applyBorder="1" applyAlignment="1" applyProtection="1">
      <alignment horizontal="center" vertical="center" wrapText="1"/>
      <protection locked="0"/>
    </xf>
    <xf numFmtId="0" fontId="90" fillId="35" borderId="18" xfId="0" applyFont="1" applyFill="1" applyBorder="1" applyAlignment="1" applyProtection="1">
      <alignment horizontal="center" vertical="center" wrapText="1"/>
      <protection locked="0"/>
    </xf>
    <xf numFmtId="14" fontId="90" fillId="35" borderId="14" xfId="0" applyNumberFormat="1" applyFont="1" applyFill="1" applyBorder="1" applyAlignment="1" applyProtection="1">
      <alignment horizontal="center" vertical="center" wrapText="1"/>
      <protection locked="0"/>
    </xf>
    <xf numFmtId="0" fontId="90" fillId="35" borderId="14" xfId="0" applyFont="1" applyFill="1" applyBorder="1" applyAlignment="1" applyProtection="1">
      <alignment horizontal="center" vertical="center" wrapText="1"/>
      <protection locked="0"/>
    </xf>
    <xf numFmtId="0" fontId="98" fillId="0" borderId="91" xfId="0" applyFont="1" applyBorder="1" applyAlignment="1" applyProtection="1">
      <alignment horizontal="center" vertical="center" wrapText="1"/>
      <protection/>
    </xf>
    <xf numFmtId="0" fontId="98" fillId="0" borderId="15" xfId="0" applyFont="1" applyBorder="1" applyAlignment="1" applyProtection="1">
      <alignment horizontal="center" vertical="center" wrapText="1"/>
      <protection/>
    </xf>
    <xf numFmtId="14" fontId="90" fillId="35" borderId="19" xfId="0" applyNumberFormat="1" applyFont="1" applyFill="1" applyBorder="1" applyAlignment="1" applyProtection="1">
      <alignment horizontal="center" vertical="center" wrapText="1"/>
      <protection locked="0"/>
    </xf>
    <xf numFmtId="0" fontId="90" fillId="35" borderId="19" xfId="0" applyFont="1" applyFill="1" applyBorder="1" applyAlignment="1" applyProtection="1">
      <alignment horizontal="center" vertical="center" wrapText="1"/>
      <protection locked="0"/>
    </xf>
    <xf numFmtId="0" fontId="98" fillId="0" borderId="45"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114300</xdr:rowOff>
    </xdr:from>
    <xdr:ext cx="666750" cy="238125"/>
    <xdr:sp>
      <xdr:nvSpPr>
        <xdr:cNvPr id="6" name="テキスト ボックス 41"/>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45"/>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37</xdr:row>
      <xdr:rowOff>0</xdr:rowOff>
    </xdr:from>
    <xdr:to>
      <xdr:col>17</xdr:col>
      <xdr:colOff>9525</xdr:colOff>
      <xdr:row>37</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602825" y="13296900"/>
          <a:ext cx="9525" cy="9525"/>
        </a:xfrm>
        <a:prstGeom prst="rect">
          <a:avLst/>
        </a:prstGeom>
        <a:noFill/>
        <a:ln w="9525" cmpd="sng">
          <a:noFill/>
        </a:ln>
      </xdr:spPr>
    </xdr:pic>
    <xdr:clientData/>
  </xdr:twoCellAnchor>
  <xdr:twoCellAnchor editAs="oneCell">
    <xdr:from>
      <xdr:col>17</xdr:col>
      <xdr:colOff>19050</xdr:colOff>
      <xdr:row>37</xdr:row>
      <xdr:rowOff>0</xdr:rowOff>
    </xdr:from>
    <xdr:to>
      <xdr:col>17</xdr:col>
      <xdr:colOff>28575</xdr:colOff>
      <xdr:row>37</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621875" y="13296900"/>
          <a:ext cx="9525" cy="9525"/>
        </a:xfrm>
        <a:prstGeom prst="rect">
          <a:avLst/>
        </a:prstGeom>
        <a:noFill/>
        <a:ln w="9525" cmpd="sng">
          <a:noFill/>
        </a:ln>
      </xdr:spPr>
    </xdr:pic>
    <xdr:clientData/>
  </xdr:twoCellAnchor>
  <xdr:twoCellAnchor editAs="oneCell">
    <xdr:from>
      <xdr:col>17</xdr:col>
      <xdr:colOff>38100</xdr:colOff>
      <xdr:row>37</xdr:row>
      <xdr:rowOff>0</xdr:rowOff>
    </xdr:from>
    <xdr:to>
      <xdr:col>17</xdr:col>
      <xdr:colOff>47625</xdr:colOff>
      <xdr:row>37</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640925" y="13296900"/>
          <a:ext cx="9525" cy="9525"/>
        </a:xfrm>
        <a:prstGeom prst="rect">
          <a:avLst/>
        </a:prstGeom>
        <a:noFill/>
        <a:ln w="9525" cmpd="sng">
          <a:noFill/>
        </a:ln>
      </xdr:spPr>
    </xdr:pic>
    <xdr:clientData/>
  </xdr:twoCellAnchor>
  <xdr:twoCellAnchor editAs="oneCell">
    <xdr:from>
      <xdr:col>16</xdr:col>
      <xdr:colOff>0</xdr:colOff>
      <xdr:row>37</xdr:row>
      <xdr:rowOff>0</xdr:rowOff>
    </xdr:from>
    <xdr:to>
      <xdr:col>16</xdr:col>
      <xdr:colOff>9525</xdr:colOff>
      <xdr:row>37</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40650" y="13296900"/>
          <a:ext cx="9525" cy="9525"/>
        </a:xfrm>
        <a:prstGeom prst="rect">
          <a:avLst/>
        </a:prstGeom>
        <a:noFill/>
        <a:ln w="9525" cmpd="sng">
          <a:noFill/>
        </a:ln>
      </xdr:spPr>
    </xdr:pic>
    <xdr:clientData/>
  </xdr:twoCellAnchor>
  <xdr:twoCellAnchor editAs="oneCell">
    <xdr:from>
      <xdr:col>16</xdr:col>
      <xdr:colOff>19050</xdr:colOff>
      <xdr:row>37</xdr:row>
      <xdr:rowOff>0</xdr:rowOff>
    </xdr:from>
    <xdr:to>
      <xdr:col>16</xdr:col>
      <xdr:colOff>28575</xdr:colOff>
      <xdr:row>37</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59700" y="13296900"/>
          <a:ext cx="9525" cy="9525"/>
        </a:xfrm>
        <a:prstGeom prst="rect">
          <a:avLst/>
        </a:prstGeom>
        <a:noFill/>
        <a:ln w="9525" cmpd="sng">
          <a:noFill/>
        </a:ln>
      </xdr:spPr>
    </xdr:pic>
    <xdr:clientData/>
  </xdr:twoCellAnchor>
  <xdr:twoCellAnchor editAs="oneCell">
    <xdr:from>
      <xdr:col>16</xdr:col>
      <xdr:colOff>38100</xdr:colOff>
      <xdr:row>37</xdr:row>
      <xdr:rowOff>0</xdr:rowOff>
    </xdr:from>
    <xdr:to>
      <xdr:col>16</xdr:col>
      <xdr:colOff>57150</xdr:colOff>
      <xdr:row>37</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78750" y="13296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twoCellAnchor editAs="oneCell">
    <xdr:from>
      <xdr:col>14</xdr:col>
      <xdr:colOff>0</xdr:colOff>
      <xdr:row>44</xdr:row>
      <xdr:rowOff>0</xdr:rowOff>
    </xdr:from>
    <xdr:to>
      <xdr:col>14</xdr:col>
      <xdr:colOff>9525</xdr:colOff>
      <xdr:row>44</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506950" y="159639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81</v>
      </c>
      <c r="D1" s="10"/>
      <c r="E1" s="10"/>
    </row>
    <row r="2" spans="2:5" ht="19.5" customHeight="1">
      <c r="B2" s="13"/>
      <c r="D2" s="10"/>
      <c r="E2" s="10"/>
    </row>
    <row r="3" spans="2:5" ht="19.5" customHeight="1">
      <c r="B3" t="s">
        <v>83</v>
      </c>
      <c r="C3" s="10"/>
      <c r="D3" s="10"/>
      <c r="E3" s="10"/>
    </row>
    <row r="4" spans="2:3" ht="19.5" customHeight="1" thickBot="1">
      <c r="B4" s="14" t="s">
        <v>27</v>
      </c>
      <c r="C4" s="14" t="s">
        <v>82</v>
      </c>
    </row>
    <row r="5" spans="2:3" ht="19.5" customHeight="1" thickTop="1">
      <c r="B5" s="15">
        <v>1</v>
      </c>
      <c r="C5" s="16" t="s">
        <v>81</v>
      </c>
    </row>
    <row r="6" spans="2:3" ht="19.5" customHeight="1">
      <c r="B6" s="17">
        <v>2</v>
      </c>
      <c r="C6" s="18" t="s">
        <v>86</v>
      </c>
    </row>
    <row r="7" spans="2:3" ht="19.5" customHeight="1">
      <c r="B7" s="17">
        <v>3</v>
      </c>
      <c r="C7" s="18" t="s">
        <v>98</v>
      </c>
    </row>
    <row r="8" spans="2:3" ht="19.5" customHeight="1">
      <c r="B8" s="31">
        <v>4</v>
      </c>
      <c r="C8" s="18" t="s">
        <v>76</v>
      </c>
    </row>
    <row r="9" spans="2:3" ht="19.5" customHeight="1">
      <c r="B9" s="31">
        <v>5</v>
      </c>
      <c r="C9" s="18" t="s">
        <v>65</v>
      </c>
    </row>
    <row r="10" spans="2:3" ht="19.5" customHeight="1">
      <c r="B10" s="31">
        <v>6</v>
      </c>
      <c r="C10" s="18" t="s">
        <v>25</v>
      </c>
    </row>
    <row r="11" spans="2:3" ht="19.5" customHeight="1">
      <c r="B11" s="31">
        <v>7</v>
      </c>
      <c r="C11" s="18" t="s">
        <v>66</v>
      </c>
    </row>
    <row r="12" spans="2:3" ht="19.5" customHeight="1">
      <c r="B12" s="31">
        <v>8</v>
      </c>
      <c r="C12" s="18" t="s">
        <v>26</v>
      </c>
    </row>
    <row r="13" spans="2:3" ht="19.5" customHeight="1">
      <c r="B13" s="31">
        <v>9</v>
      </c>
      <c r="C13" s="18" t="s">
        <v>153</v>
      </c>
    </row>
    <row r="14" spans="2:4" ht="19.5" customHeight="1">
      <c r="B14" s="377"/>
      <c r="C14" s="378"/>
      <c r="D14" s="379"/>
    </row>
    <row r="15" spans="2:4" ht="19.5" customHeight="1">
      <c r="B15" s="380"/>
      <c r="C15" s="381"/>
      <c r="D15" s="379"/>
    </row>
    <row r="16" spans="2:4" ht="19.5" customHeight="1">
      <c r="B16" s="380"/>
      <c r="C16" s="381"/>
      <c r="D16" s="379"/>
    </row>
    <row r="17" spans="2:4" ht="19.5" customHeight="1">
      <c r="B17" s="380"/>
      <c r="C17" s="381"/>
      <c r="D17" s="379"/>
    </row>
    <row r="18" spans="2:4" ht="19.5" customHeight="1">
      <c r="B18" s="379"/>
      <c r="C18" s="379"/>
      <c r="D18" s="379"/>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1" t="s">
        <v>119</v>
      </c>
      <c r="C2" s="581"/>
      <c r="D2" s="581"/>
      <c r="E2" s="143"/>
      <c r="H2" s="142"/>
      <c r="P2" s="142"/>
      <c r="Q2" s="145"/>
      <c r="R2" s="145"/>
    </row>
    <row r="3" spans="1:18" ht="13.5">
      <c r="A3" s="142"/>
      <c r="E3" s="143"/>
      <c r="H3" s="142"/>
      <c r="P3" s="142"/>
      <c r="Q3" s="145"/>
      <c r="R3" s="145"/>
    </row>
    <row r="4" spans="1:6" ht="13.5" customHeight="1">
      <c r="A4" s="582" t="s">
        <v>140</v>
      </c>
      <c r="B4" s="582"/>
      <c r="C4" s="582"/>
      <c r="D4" s="582"/>
      <c r="E4" s="582"/>
      <c r="F4" s="142"/>
    </row>
    <row r="5" spans="1:14" ht="13.5" customHeight="1">
      <c r="A5" s="146"/>
      <c r="B5" s="146"/>
      <c r="C5" s="146"/>
      <c r="D5" s="146"/>
      <c r="E5" s="190"/>
      <c r="F5" s="142"/>
      <c r="N5" s="146"/>
    </row>
    <row r="6" spans="1:14" ht="13.5" customHeight="1">
      <c r="A6" s="146"/>
      <c r="B6" s="148" t="s">
        <v>100</v>
      </c>
      <c r="C6" s="149"/>
      <c r="D6" s="150"/>
      <c r="E6" s="151"/>
      <c r="F6" s="574" t="s">
        <v>16</v>
      </c>
      <c r="G6" s="575"/>
      <c r="H6" s="576"/>
      <c r="N6" s="146"/>
    </row>
    <row r="7" spans="1:14" ht="13.5" customHeight="1">
      <c r="A7" s="146"/>
      <c r="B7" s="146"/>
      <c r="C7" s="146"/>
      <c r="D7" s="146"/>
      <c r="E7" s="190"/>
      <c r="F7" s="585" t="s">
        <v>26</v>
      </c>
      <c r="G7" s="586"/>
      <c r="H7" s="587"/>
      <c r="N7" s="146"/>
    </row>
    <row r="8" spans="1:15" ht="13.5" customHeight="1">
      <c r="A8" s="146"/>
      <c r="B8" s="146"/>
      <c r="C8" s="146"/>
      <c r="D8" s="146"/>
      <c r="E8" s="190"/>
      <c r="F8" s="142"/>
      <c r="N8" s="146"/>
      <c r="O8" s="152"/>
    </row>
    <row r="9" spans="1:14" ht="13.5" customHeight="1">
      <c r="A9" s="174"/>
      <c r="F9" s="142"/>
      <c r="I9" s="153" t="s">
        <v>28</v>
      </c>
      <c r="J9" s="1">
        <f>IF('基本情報入力（使い方）'!$C$12="","",'基本情報入力（使い方）'!$C$12)</f>
      </c>
      <c r="K9" s="153"/>
      <c r="L9" s="1"/>
      <c r="N9" s="146"/>
    </row>
    <row r="10" spans="1:15" ht="13.5" customHeight="1" thickBot="1">
      <c r="A10" s="174"/>
      <c r="F10" s="142"/>
      <c r="M10" s="153" t="s">
        <v>20</v>
      </c>
      <c r="N10" s="144"/>
      <c r="O10" s="153"/>
    </row>
    <row r="11" spans="1:15" ht="27" customHeight="1">
      <c r="A11" s="583" t="s">
        <v>1</v>
      </c>
      <c r="B11" s="572" t="s">
        <v>2</v>
      </c>
      <c r="C11" s="572"/>
      <c r="D11" s="573"/>
      <c r="E11" s="155" t="s">
        <v>3</v>
      </c>
      <c r="F11" s="155" t="s">
        <v>4</v>
      </c>
      <c r="G11" s="155" t="s">
        <v>5</v>
      </c>
      <c r="H11" s="155" t="s">
        <v>6</v>
      </c>
      <c r="I11" s="155" t="s">
        <v>0</v>
      </c>
      <c r="J11" s="155" t="s">
        <v>0</v>
      </c>
      <c r="K11" s="600" t="s">
        <v>7</v>
      </c>
      <c r="L11" s="573"/>
      <c r="M11" s="155" t="s">
        <v>8</v>
      </c>
      <c r="N11" s="588" t="s">
        <v>1</v>
      </c>
      <c r="O11" s="596" t="s">
        <v>34</v>
      </c>
    </row>
    <row r="12" spans="1:15" ht="42" customHeight="1" thickBot="1">
      <c r="A12" s="584"/>
      <c r="B12" s="157" t="s">
        <v>9</v>
      </c>
      <c r="C12" s="157" t="s">
        <v>10</v>
      </c>
      <c r="D12" s="158" t="s">
        <v>11</v>
      </c>
      <c r="E12" s="191"/>
      <c r="F12" s="160"/>
      <c r="G12" s="161"/>
      <c r="H12" s="161"/>
      <c r="I12" s="161" t="s">
        <v>12</v>
      </c>
      <c r="J12" s="161" t="s">
        <v>23</v>
      </c>
      <c r="K12" s="161" t="s">
        <v>13</v>
      </c>
      <c r="L12" s="162" t="s">
        <v>22</v>
      </c>
      <c r="M12" s="161" t="s">
        <v>14</v>
      </c>
      <c r="N12" s="589"/>
      <c r="O12" s="597"/>
    </row>
    <row r="13" spans="1:15" ht="61.5" customHeight="1">
      <c r="A13" s="179">
        <v>1</v>
      </c>
      <c r="B13" s="598"/>
      <c r="C13" s="599"/>
      <c r="D13" s="599"/>
      <c r="E13" s="231"/>
      <c r="F13" s="206"/>
      <c r="G13" s="207"/>
      <c r="H13" s="208"/>
      <c r="I13" s="21">
        <f>IF(J13="","",ROUNDDOWN(J13*(1+O13/100),0))</f>
      </c>
      <c r="J13" s="232"/>
      <c r="K13" s="21">
        <f>IF(L13="","",ROUNDDOWN(L13*(1+O13/100),0))</f>
      </c>
      <c r="L13" s="21">
        <f>IF(OR(J13="",G13=""),"",ROUNDDOWN(J13*G13,0))</f>
      </c>
      <c r="M13" s="126">
        <f>L13</f>
      </c>
      <c r="N13" s="192">
        <v>1</v>
      </c>
      <c r="O13" s="217">
        <v>8</v>
      </c>
    </row>
    <row r="14" spans="1:15" ht="61.5" customHeight="1">
      <c r="A14" s="181">
        <v>2</v>
      </c>
      <c r="B14" s="577"/>
      <c r="C14" s="578"/>
      <c r="D14" s="578"/>
      <c r="E14" s="227"/>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93">
        <v>2</v>
      </c>
      <c r="O14" s="217">
        <v>8</v>
      </c>
    </row>
    <row r="15" spans="1:15" ht="61.5" customHeight="1">
      <c r="A15" s="181">
        <v>3</v>
      </c>
      <c r="B15" s="577"/>
      <c r="C15" s="578"/>
      <c r="D15" s="578"/>
      <c r="E15" s="227"/>
      <c r="F15" s="210"/>
      <c r="G15" s="207"/>
      <c r="H15" s="208"/>
      <c r="I15" s="21">
        <f t="shared" si="0"/>
      </c>
      <c r="J15" s="215"/>
      <c r="K15" s="21">
        <f t="shared" si="1"/>
      </c>
      <c r="L15" s="21">
        <f t="shared" si="2"/>
      </c>
      <c r="M15" s="22">
        <f t="shared" si="3"/>
      </c>
      <c r="N15" s="192">
        <v>3</v>
      </c>
      <c r="O15" s="217">
        <v>8</v>
      </c>
    </row>
    <row r="16" spans="1:15" ht="61.5" customHeight="1">
      <c r="A16" s="181">
        <v>4</v>
      </c>
      <c r="B16" s="577"/>
      <c r="C16" s="578"/>
      <c r="D16" s="578"/>
      <c r="E16" s="227"/>
      <c r="F16" s="210"/>
      <c r="G16" s="207"/>
      <c r="H16" s="208"/>
      <c r="I16" s="21">
        <f t="shared" si="0"/>
      </c>
      <c r="J16" s="215"/>
      <c r="K16" s="21">
        <f t="shared" si="1"/>
      </c>
      <c r="L16" s="21">
        <f t="shared" si="2"/>
      </c>
      <c r="M16" s="22">
        <f t="shared" si="3"/>
      </c>
      <c r="N16" s="193">
        <v>4</v>
      </c>
      <c r="O16" s="217">
        <v>8</v>
      </c>
    </row>
    <row r="17" spans="1:15" ht="61.5" customHeight="1">
      <c r="A17" s="181">
        <v>5</v>
      </c>
      <c r="B17" s="577"/>
      <c r="C17" s="578"/>
      <c r="D17" s="578"/>
      <c r="E17" s="227"/>
      <c r="F17" s="210"/>
      <c r="G17" s="207"/>
      <c r="H17" s="208"/>
      <c r="I17" s="21">
        <f t="shared" si="0"/>
      </c>
      <c r="J17" s="215"/>
      <c r="K17" s="21">
        <f t="shared" si="1"/>
      </c>
      <c r="L17" s="21">
        <f t="shared" si="2"/>
      </c>
      <c r="M17" s="22">
        <f t="shared" si="3"/>
      </c>
      <c r="N17" s="192">
        <v>5</v>
      </c>
      <c r="O17" s="217">
        <v>8</v>
      </c>
    </row>
    <row r="18" spans="1:15" ht="61.5" customHeight="1">
      <c r="A18" s="181">
        <v>6</v>
      </c>
      <c r="B18" s="577"/>
      <c r="C18" s="578"/>
      <c r="D18" s="578"/>
      <c r="E18" s="227"/>
      <c r="F18" s="210"/>
      <c r="G18" s="207"/>
      <c r="H18" s="208"/>
      <c r="I18" s="21">
        <f t="shared" si="0"/>
      </c>
      <c r="J18" s="215"/>
      <c r="K18" s="21">
        <f t="shared" si="1"/>
      </c>
      <c r="L18" s="21">
        <f t="shared" si="2"/>
      </c>
      <c r="M18" s="22">
        <f t="shared" si="3"/>
      </c>
      <c r="N18" s="193">
        <v>6</v>
      </c>
      <c r="O18" s="217">
        <v>8</v>
      </c>
    </row>
    <row r="19" spans="1:15" ht="61.5" customHeight="1">
      <c r="A19" s="181">
        <v>7</v>
      </c>
      <c r="B19" s="577"/>
      <c r="C19" s="578"/>
      <c r="D19" s="578"/>
      <c r="E19" s="227"/>
      <c r="F19" s="211"/>
      <c r="G19" s="207"/>
      <c r="H19" s="208"/>
      <c r="I19" s="21">
        <f t="shared" si="0"/>
      </c>
      <c r="J19" s="215"/>
      <c r="K19" s="21">
        <f t="shared" si="1"/>
      </c>
      <c r="L19" s="21">
        <f t="shared" si="2"/>
      </c>
      <c r="M19" s="22">
        <f t="shared" si="3"/>
      </c>
      <c r="N19" s="192">
        <v>7</v>
      </c>
      <c r="O19" s="217">
        <v>8</v>
      </c>
    </row>
    <row r="20" spans="1:15" ht="61.5" customHeight="1">
      <c r="A20" s="181">
        <v>8</v>
      </c>
      <c r="B20" s="577"/>
      <c r="C20" s="578"/>
      <c r="D20" s="578"/>
      <c r="E20" s="227"/>
      <c r="F20" s="210"/>
      <c r="G20" s="207"/>
      <c r="H20" s="208"/>
      <c r="I20" s="21">
        <f t="shared" si="0"/>
      </c>
      <c r="J20" s="215"/>
      <c r="K20" s="21">
        <f t="shared" si="1"/>
      </c>
      <c r="L20" s="21">
        <f t="shared" si="2"/>
      </c>
      <c r="M20" s="22">
        <f t="shared" si="3"/>
      </c>
      <c r="N20" s="193">
        <v>8</v>
      </c>
      <c r="O20" s="217">
        <v>8</v>
      </c>
    </row>
    <row r="21" spans="1:15" ht="61.5" customHeight="1">
      <c r="A21" s="181">
        <v>9</v>
      </c>
      <c r="B21" s="577"/>
      <c r="C21" s="578"/>
      <c r="D21" s="578"/>
      <c r="E21" s="227"/>
      <c r="F21" s="210"/>
      <c r="G21" s="207"/>
      <c r="H21" s="208"/>
      <c r="I21" s="21">
        <f t="shared" si="0"/>
      </c>
      <c r="J21" s="215"/>
      <c r="K21" s="21">
        <f t="shared" si="1"/>
      </c>
      <c r="L21" s="21">
        <f t="shared" si="2"/>
      </c>
      <c r="M21" s="22">
        <f t="shared" si="3"/>
      </c>
      <c r="N21" s="192">
        <v>9</v>
      </c>
      <c r="O21" s="217">
        <v>8</v>
      </c>
    </row>
    <row r="22" spans="1:15" ht="61.5" customHeight="1" thickBot="1">
      <c r="A22" s="188">
        <v>10</v>
      </c>
      <c r="B22" s="592"/>
      <c r="C22" s="593"/>
      <c r="D22" s="593"/>
      <c r="E22" s="228"/>
      <c r="F22" s="212"/>
      <c r="G22" s="213"/>
      <c r="H22" s="214"/>
      <c r="I22" s="23">
        <f t="shared" si="0"/>
      </c>
      <c r="J22" s="216"/>
      <c r="K22" s="23">
        <f t="shared" si="1"/>
      </c>
      <c r="L22" s="23">
        <f t="shared" si="2"/>
      </c>
      <c r="M22" s="23">
        <f t="shared" si="3"/>
      </c>
      <c r="N22" s="194">
        <v>10</v>
      </c>
      <c r="O22" s="218">
        <v>8</v>
      </c>
    </row>
    <row r="23" spans="1:14" ht="21" customHeight="1" thickBot="1">
      <c r="A23" s="590" t="s">
        <v>15</v>
      </c>
      <c r="B23" s="591"/>
      <c r="C23" s="591"/>
      <c r="D23" s="591"/>
      <c r="E23" s="591"/>
      <c r="F23" s="591"/>
      <c r="G23" s="591"/>
      <c r="H23" s="591"/>
      <c r="I23" s="591"/>
      <c r="J23" s="168"/>
      <c r="K23" s="20">
        <f>SUM(K13:K22)</f>
        <v>0</v>
      </c>
      <c r="L23" s="20">
        <f>SUM(L13:L22)</f>
        <v>0</v>
      </c>
      <c r="M23" s="19">
        <f>SUM(M13:M22)</f>
        <v>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1" t="s">
        <v>119</v>
      </c>
      <c r="C2" s="581"/>
      <c r="D2" s="581"/>
      <c r="E2" s="143"/>
      <c r="H2" s="142"/>
      <c r="P2" s="142"/>
      <c r="Q2" s="145"/>
      <c r="R2" s="145"/>
    </row>
    <row r="3" spans="1:18" ht="13.5">
      <c r="A3" s="142"/>
      <c r="E3" s="143"/>
      <c r="H3" s="142"/>
      <c r="P3" s="142"/>
      <c r="Q3" s="145"/>
      <c r="R3" s="145"/>
    </row>
    <row r="4" spans="1:6" ht="13.5" customHeight="1">
      <c r="A4" s="582" t="s">
        <v>140</v>
      </c>
      <c r="B4" s="582"/>
      <c r="C4" s="582"/>
      <c r="D4" s="582"/>
      <c r="E4" s="582"/>
      <c r="F4" s="142"/>
    </row>
    <row r="5" spans="1:14" ht="13.5" customHeight="1">
      <c r="A5" s="146"/>
      <c r="B5" s="146"/>
      <c r="C5" s="146"/>
      <c r="D5" s="146"/>
      <c r="E5" s="190"/>
      <c r="F5" s="142"/>
      <c r="N5" s="146"/>
    </row>
    <row r="6" spans="1:14" ht="13.5" customHeight="1">
      <c r="A6" s="146"/>
      <c r="B6" s="148" t="s">
        <v>100</v>
      </c>
      <c r="C6" s="149"/>
      <c r="D6" s="150"/>
      <c r="E6" s="151"/>
      <c r="F6" s="574" t="s">
        <v>16</v>
      </c>
      <c r="G6" s="575"/>
      <c r="H6" s="576"/>
      <c r="N6" s="146"/>
    </row>
    <row r="7" spans="1:14" ht="13.5" customHeight="1">
      <c r="A7" s="146"/>
      <c r="B7" s="146"/>
      <c r="C7" s="146"/>
      <c r="D7" s="146"/>
      <c r="E7" s="190"/>
      <c r="F7" s="585" t="s">
        <v>67</v>
      </c>
      <c r="G7" s="586"/>
      <c r="H7" s="587"/>
      <c r="N7" s="146"/>
    </row>
    <row r="8" spans="1:15" ht="13.5" customHeight="1">
      <c r="A8" s="146"/>
      <c r="B8" s="146"/>
      <c r="C8" s="146"/>
      <c r="D8" s="146"/>
      <c r="E8" s="190"/>
      <c r="F8" s="142"/>
      <c r="N8" s="146"/>
      <c r="O8" s="152"/>
    </row>
    <row r="9" spans="1:14" ht="13.5" customHeight="1">
      <c r="A9" s="174"/>
      <c r="F9" s="142"/>
      <c r="I9" s="153" t="s">
        <v>28</v>
      </c>
      <c r="J9" s="1">
        <f>IF('基本情報入力（使い方）'!$C$12="","",'基本情報入力（使い方）'!$C$12)</f>
      </c>
      <c r="K9" s="153"/>
      <c r="L9" s="1"/>
      <c r="N9" s="146"/>
    </row>
    <row r="10" spans="1:15" ht="13.5" customHeight="1" thickBot="1">
      <c r="A10" s="174"/>
      <c r="F10" s="142"/>
      <c r="M10" s="153" t="s">
        <v>20</v>
      </c>
      <c r="N10" s="144"/>
      <c r="O10" s="153"/>
    </row>
    <row r="11" spans="1:15" ht="27" customHeight="1">
      <c r="A11" s="583" t="s">
        <v>1</v>
      </c>
      <c r="B11" s="572" t="s">
        <v>2</v>
      </c>
      <c r="C11" s="572"/>
      <c r="D11" s="573"/>
      <c r="E11" s="155" t="s">
        <v>3</v>
      </c>
      <c r="F11" s="155" t="s">
        <v>4</v>
      </c>
      <c r="G11" s="155" t="s">
        <v>5</v>
      </c>
      <c r="H11" s="155" t="s">
        <v>6</v>
      </c>
      <c r="I11" s="155" t="s">
        <v>0</v>
      </c>
      <c r="J11" s="155" t="s">
        <v>0</v>
      </c>
      <c r="K11" s="600" t="s">
        <v>7</v>
      </c>
      <c r="L11" s="573"/>
      <c r="M11" s="155" t="s">
        <v>8</v>
      </c>
      <c r="N11" s="588" t="s">
        <v>1</v>
      </c>
      <c r="O11" s="596" t="s">
        <v>34</v>
      </c>
    </row>
    <row r="12" spans="1:15" ht="42" customHeight="1" thickBot="1">
      <c r="A12" s="584"/>
      <c r="B12" s="157" t="s">
        <v>9</v>
      </c>
      <c r="C12" s="157" t="s">
        <v>10</v>
      </c>
      <c r="D12" s="158" t="s">
        <v>11</v>
      </c>
      <c r="E12" s="191"/>
      <c r="F12" s="160"/>
      <c r="G12" s="161"/>
      <c r="H12" s="161"/>
      <c r="I12" s="161" t="s">
        <v>12</v>
      </c>
      <c r="J12" s="161" t="s">
        <v>23</v>
      </c>
      <c r="K12" s="161" t="s">
        <v>13</v>
      </c>
      <c r="L12" s="162" t="s">
        <v>22</v>
      </c>
      <c r="M12" s="161" t="s">
        <v>14</v>
      </c>
      <c r="N12" s="589"/>
      <c r="O12" s="597"/>
    </row>
    <row r="13" spans="1:15" ht="61.5" customHeight="1">
      <c r="A13" s="179">
        <v>1</v>
      </c>
      <c r="B13" s="598"/>
      <c r="C13" s="599"/>
      <c r="D13" s="599"/>
      <c r="E13" s="231"/>
      <c r="F13" s="206"/>
      <c r="G13" s="207"/>
      <c r="H13" s="208"/>
      <c r="I13" s="21">
        <f>IF(J13="","",ROUNDDOWN(J13*(1+O13/100),0))</f>
      </c>
      <c r="J13" s="215"/>
      <c r="K13" s="21">
        <f>IF(L13="","",ROUNDDOWN(L13*(1+O13/100),0))</f>
      </c>
      <c r="L13" s="21">
        <f>IF(OR(J13="",G13=""),"",ROUNDDOWN(J13*G13,0))</f>
      </c>
      <c r="M13" s="126">
        <f>L13</f>
      </c>
      <c r="N13" s="192">
        <v>1</v>
      </c>
      <c r="O13" s="217">
        <v>8</v>
      </c>
    </row>
    <row r="14" spans="1:15" ht="61.5" customHeight="1">
      <c r="A14" s="181">
        <v>2</v>
      </c>
      <c r="B14" s="577"/>
      <c r="C14" s="578"/>
      <c r="D14" s="578"/>
      <c r="E14" s="231"/>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93">
        <v>2</v>
      </c>
      <c r="O14" s="217">
        <v>8</v>
      </c>
    </row>
    <row r="15" spans="1:15" ht="61.5" customHeight="1">
      <c r="A15" s="181">
        <v>3</v>
      </c>
      <c r="B15" s="577"/>
      <c r="C15" s="578"/>
      <c r="D15" s="578"/>
      <c r="E15" s="231"/>
      <c r="F15" s="210"/>
      <c r="G15" s="207"/>
      <c r="H15" s="208"/>
      <c r="I15" s="21">
        <f t="shared" si="0"/>
      </c>
      <c r="J15" s="215"/>
      <c r="K15" s="21">
        <f t="shared" si="1"/>
      </c>
      <c r="L15" s="21">
        <f t="shared" si="2"/>
      </c>
      <c r="M15" s="22">
        <f t="shared" si="3"/>
      </c>
      <c r="N15" s="192">
        <v>3</v>
      </c>
      <c r="O15" s="217">
        <v>8</v>
      </c>
    </row>
    <row r="16" spans="1:15" ht="61.5" customHeight="1">
      <c r="A16" s="181">
        <v>4</v>
      </c>
      <c r="B16" s="577"/>
      <c r="C16" s="578"/>
      <c r="D16" s="578"/>
      <c r="E16" s="227"/>
      <c r="F16" s="210"/>
      <c r="G16" s="207"/>
      <c r="H16" s="208"/>
      <c r="I16" s="21">
        <f t="shared" si="0"/>
      </c>
      <c r="J16" s="215"/>
      <c r="K16" s="21">
        <f t="shared" si="1"/>
      </c>
      <c r="L16" s="21">
        <f t="shared" si="2"/>
      </c>
      <c r="M16" s="22">
        <f t="shared" si="3"/>
      </c>
      <c r="N16" s="193">
        <v>4</v>
      </c>
      <c r="O16" s="217">
        <v>8</v>
      </c>
    </row>
    <row r="17" spans="1:15" ht="61.5" customHeight="1">
      <c r="A17" s="181">
        <v>5</v>
      </c>
      <c r="B17" s="577"/>
      <c r="C17" s="578"/>
      <c r="D17" s="578"/>
      <c r="E17" s="227"/>
      <c r="F17" s="210"/>
      <c r="G17" s="207"/>
      <c r="H17" s="208"/>
      <c r="I17" s="21">
        <f t="shared" si="0"/>
      </c>
      <c r="J17" s="215"/>
      <c r="K17" s="21">
        <f t="shared" si="1"/>
      </c>
      <c r="L17" s="21">
        <f t="shared" si="2"/>
      </c>
      <c r="M17" s="22">
        <f t="shared" si="3"/>
      </c>
      <c r="N17" s="192">
        <v>5</v>
      </c>
      <c r="O17" s="217">
        <v>8</v>
      </c>
    </row>
    <row r="18" spans="1:15" ht="61.5" customHeight="1">
      <c r="A18" s="181">
        <v>6</v>
      </c>
      <c r="B18" s="577"/>
      <c r="C18" s="578"/>
      <c r="D18" s="578"/>
      <c r="E18" s="227"/>
      <c r="F18" s="210"/>
      <c r="G18" s="207"/>
      <c r="H18" s="208"/>
      <c r="I18" s="21">
        <f t="shared" si="0"/>
      </c>
      <c r="J18" s="215"/>
      <c r="K18" s="21">
        <f t="shared" si="1"/>
      </c>
      <c r="L18" s="21">
        <f t="shared" si="2"/>
      </c>
      <c r="M18" s="22">
        <f t="shared" si="3"/>
      </c>
      <c r="N18" s="193">
        <v>6</v>
      </c>
      <c r="O18" s="217">
        <v>8</v>
      </c>
    </row>
    <row r="19" spans="1:15" ht="61.5" customHeight="1">
      <c r="A19" s="181">
        <v>7</v>
      </c>
      <c r="B19" s="577"/>
      <c r="C19" s="578"/>
      <c r="D19" s="578"/>
      <c r="E19" s="227"/>
      <c r="F19" s="211"/>
      <c r="G19" s="207"/>
      <c r="H19" s="208"/>
      <c r="I19" s="21">
        <f t="shared" si="0"/>
      </c>
      <c r="J19" s="215"/>
      <c r="K19" s="21">
        <f t="shared" si="1"/>
      </c>
      <c r="L19" s="21">
        <f t="shared" si="2"/>
      </c>
      <c r="M19" s="22">
        <f t="shared" si="3"/>
      </c>
      <c r="N19" s="192">
        <v>7</v>
      </c>
      <c r="O19" s="217">
        <v>8</v>
      </c>
    </row>
    <row r="20" spans="1:15" ht="61.5" customHeight="1">
      <c r="A20" s="181">
        <v>8</v>
      </c>
      <c r="B20" s="577"/>
      <c r="C20" s="578"/>
      <c r="D20" s="578"/>
      <c r="E20" s="227"/>
      <c r="F20" s="210"/>
      <c r="G20" s="207"/>
      <c r="H20" s="208"/>
      <c r="I20" s="21">
        <f t="shared" si="0"/>
      </c>
      <c r="J20" s="215"/>
      <c r="K20" s="21">
        <f t="shared" si="1"/>
      </c>
      <c r="L20" s="21">
        <f t="shared" si="2"/>
      </c>
      <c r="M20" s="22">
        <f t="shared" si="3"/>
      </c>
      <c r="N20" s="193">
        <v>8</v>
      </c>
      <c r="O20" s="217">
        <v>8</v>
      </c>
    </row>
    <row r="21" spans="1:15" ht="61.5" customHeight="1">
      <c r="A21" s="181">
        <v>9</v>
      </c>
      <c r="B21" s="577"/>
      <c r="C21" s="578"/>
      <c r="D21" s="578"/>
      <c r="E21" s="227"/>
      <c r="F21" s="210"/>
      <c r="G21" s="207"/>
      <c r="H21" s="208"/>
      <c r="I21" s="21">
        <f t="shared" si="0"/>
      </c>
      <c r="J21" s="215"/>
      <c r="K21" s="21">
        <f t="shared" si="1"/>
      </c>
      <c r="L21" s="21">
        <f t="shared" si="2"/>
      </c>
      <c r="M21" s="22">
        <f t="shared" si="3"/>
      </c>
      <c r="N21" s="192">
        <v>9</v>
      </c>
      <c r="O21" s="217">
        <v>8</v>
      </c>
    </row>
    <row r="22" spans="1:15" ht="61.5" customHeight="1" thickBot="1">
      <c r="A22" s="188">
        <v>10</v>
      </c>
      <c r="B22" s="592"/>
      <c r="C22" s="593"/>
      <c r="D22" s="593"/>
      <c r="E22" s="228"/>
      <c r="F22" s="212"/>
      <c r="G22" s="213"/>
      <c r="H22" s="214"/>
      <c r="I22" s="23">
        <f t="shared" si="0"/>
      </c>
      <c r="J22" s="216"/>
      <c r="K22" s="23">
        <f t="shared" si="1"/>
      </c>
      <c r="L22" s="23">
        <f t="shared" si="2"/>
      </c>
      <c r="M22" s="23">
        <f t="shared" si="3"/>
      </c>
      <c r="N22" s="194">
        <v>10</v>
      </c>
      <c r="O22" s="218">
        <v>8</v>
      </c>
    </row>
    <row r="23" spans="1:14" ht="21" customHeight="1" thickBot="1">
      <c r="A23" s="590" t="s">
        <v>15</v>
      </c>
      <c r="B23" s="591"/>
      <c r="C23" s="591"/>
      <c r="D23" s="591"/>
      <c r="E23" s="591"/>
      <c r="F23" s="591"/>
      <c r="G23" s="591"/>
      <c r="H23" s="591"/>
      <c r="I23" s="591"/>
      <c r="J23" s="168"/>
      <c r="K23" s="20">
        <f>SUM(K13:K22)</f>
        <v>0</v>
      </c>
      <c r="L23" s="20">
        <f>SUM(L13:L22)</f>
        <v>0</v>
      </c>
      <c r="M23" s="19">
        <f>SUM(M13:M22)</f>
        <v>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38" customWidth="1"/>
    <col min="2" max="2" width="3.421875" style="305" bestFit="1" customWidth="1"/>
    <col min="3" max="3" width="11.00390625" style="305" customWidth="1"/>
    <col min="4" max="8" width="18.57421875" style="306" customWidth="1"/>
    <col min="9" max="16384" width="9.00390625" style="138" customWidth="1"/>
  </cols>
  <sheetData>
    <row r="2" ht="14.25">
      <c r="B2" s="280" t="s">
        <v>154</v>
      </c>
    </row>
    <row r="3" spans="2:6" ht="14.25">
      <c r="B3" s="421" t="s">
        <v>155</v>
      </c>
      <c r="C3" s="421"/>
      <c r="D3" s="421"/>
      <c r="E3" s="422"/>
      <c r="F3" s="423"/>
    </row>
    <row r="4" spans="2:6" ht="14.25">
      <c r="B4" s="421" t="s">
        <v>156</v>
      </c>
      <c r="C4" s="421"/>
      <c r="D4" s="421"/>
      <c r="E4" s="422"/>
      <c r="F4" s="423"/>
    </row>
    <row r="7" spans="2:8" s="307" customFormat="1" ht="13.5">
      <c r="B7" s="307" t="s">
        <v>157</v>
      </c>
      <c r="D7" s="308"/>
      <c r="E7" s="308"/>
      <c r="F7" s="308"/>
      <c r="G7" s="308"/>
      <c r="H7" s="308"/>
    </row>
    <row r="8" ht="13.5">
      <c r="H8" s="309" t="s">
        <v>158</v>
      </c>
    </row>
    <row r="9" spans="2:8" ht="13.5">
      <c r="B9" s="424" t="s">
        <v>27</v>
      </c>
      <c r="C9" s="424"/>
      <c r="D9" s="426" t="s">
        <v>159</v>
      </c>
      <c r="E9" s="428" t="s">
        <v>160</v>
      </c>
      <c r="F9" s="429"/>
      <c r="G9" s="429"/>
      <c r="H9" s="430"/>
    </row>
    <row r="10" spans="2:8" ht="51.75" customHeight="1">
      <c r="B10" s="425"/>
      <c r="C10" s="425"/>
      <c r="D10" s="427"/>
      <c r="E10" s="310" t="s">
        <v>161</v>
      </c>
      <c r="F10" s="310" t="s">
        <v>162</v>
      </c>
      <c r="G10" s="310" t="s">
        <v>163</v>
      </c>
      <c r="H10" s="310" t="s">
        <v>164</v>
      </c>
    </row>
    <row r="11" spans="2:8" ht="13.5">
      <c r="B11" s="311">
        <v>1</v>
      </c>
      <c r="C11" s="312" t="s">
        <v>165</v>
      </c>
      <c r="D11" s="313"/>
      <c r="E11" s="314"/>
      <c r="F11" s="314"/>
      <c r="G11" s="314"/>
      <c r="H11" s="315">
        <f>SUM(E11:G11)</f>
        <v>0</v>
      </c>
    </row>
    <row r="12" spans="2:8" ht="13.5">
      <c r="B12" s="311">
        <v>2</v>
      </c>
      <c r="C12" s="312">
        <f>IF(COUNTA($D12)&gt;0,"連携先１","")</f>
      </c>
      <c r="D12" s="314"/>
      <c r="E12" s="314"/>
      <c r="F12" s="314"/>
      <c r="G12" s="314"/>
      <c r="H12" s="315">
        <f aca="true" t="shared" si="0" ref="H12:H20">SUM(E12:G12)</f>
        <v>0</v>
      </c>
    </row>
    <row r="13" spans="2:8" ht="13.5">
      <c r="B13" s="311">
        <v>3</v>
      </c>
      <c r="C13" s="312">
        <f>IF(COUNTA($D13)&gt;0,"連携先２","")</f>
      </c>
      <c r="D13" s="314"/>
      <c r="E13" s="314"/>
      <c r="F13" s="314"/>
      <c r="G13" s="314"/>
      <c r="H13" s="315">
        <f t="shared" si="0"/>
        <v>0</v>
      </c>
    </row>
    <row r="14" spans="2:8" ht="13.5">
      <c r="B14" s="311">
        <v>4</v>
      </c>
      <c r="C14" s="312">
        <f>IF(COUNTA($D14)&gt;0,"連携先３","")</f>
      </c>
      <c r="D14" s="314"/>
      <c r="E14" s="314"/>
      <c r="F14" s="314"/>
      <c r="G14" s="314"/>
      <c r="H14" s="315">
        <f t="shared" si="0"/>
        <v>0</v>
      </c>
    </row>
    <row r="15" spans="2:8" ht="13.5">
      <c r="B15" s="311">
        <v>5</v>
      </c>
      <c r="C15" s="312">
        <f>IF(COUNTA($D15)&gt;0,"連携先４","")</f>
      </c>
      <c r="D15" s="314"/>
      <c r="E15" s="314"/>
      <c r="F15" s="314"/>
      <c r="G15" s="314"/>
      <c r="H15" s="315">
        <f t="shared" si="0"/>
        <v>0</v>
      </c>
    </row>
    <row r="16" spans="2:8" ht="13.5">
      <c r="B16" s="311">
        <v>6</v>
      </c>
      <c r="C16" s="312">
        <f>IF(COUNTA($D16)&gt;0,"連携先５","")</f>
      </c>
      <c r="D16" s="314"/>
      <c r="E16" s="314"/>
      <c r="F16" s="314"/>
      <c r="G16" s="314"/>
      <c r="H16" s="315">
        <f t="shared" si="0"/>
        <v>0</v>
      </c>
    </row>
    <row r="17" spans="2:8" ht="13.5">
      <c r="B17" s="311">
        <v>7</v>
      </c>
      <c r="C17" s="312">
        <f>IF(COUNTA($D17)&gt;0,"連携先６","")</f>
      </c>
      <c r="D17" s="314"/>
      <c r="E17" s="314"/>
      <c r="F17" s="314"/>
      <c r="G17" s="314"/>
      <c r="H17" s="315">
        <f t="shared" si="0"/>
        <v>0</v>
      </c>
    </row>
    <row r="18" spans="2:8" ht="13.5">
      <c r="B18" s="311">
        <v>8</v>
      </c>
      <c r="C18" s="312">
        <f>IF(COUNTA($D18)&gt;0,"連携先７","")</f>
      </c>
      <c r="D18" s="314"/>
      <c r="E18" s="314"/>
      <c r="F18" s="314"/>
      <c r="G18" s="314"/>
      <c r="H18" s="315">
        <f t="shared" si="0"/>
        <v>0</v>
      </c>
    </row>
    <row r="19" spans="2:8" ht="13.5">
      <c r="B19" s="311">
        <v>9</v>
      </c>
      <c r="C19" s="312">
        <f>IF(COUNTA($D19)&gt;0,"連携先８","")</f>
      </c>
      <c r="D19" s="314"/>
      <c r="E19" s="314"/>
      <c r="F19" s="314"/>
      <c r="G19" s="314"/>
      <c r="H19" s="315">
        <f t="shared" si="0"/>
        <v>0</v>
      </c>
    </row>
    <row r="20" spans="2:8" ht="13.5">
      <c r="B20" s="311">
        <v>10</v>
      </c>
      <c r="C20" s="312">
        <f>IF(COUNTA($D20)&gt;0,"連携先９","")</f>
      </c>
      <c r="D20" s="314"/>
      <c r="E20" s="314"/>
      <c r="F20" s="314"/>
      <c r="G20" s="314"/>
      <c r="H20" s="315">
        <f t="shared" si="0"/>
        <v>0</v>
      </c>
    </row>
    <row r="21" spans="2:8" ht="13.5">
      <c r="B21" s="419" t="s">
        <v>24</v>
      </c>
      <c r="C21" s="420"/>
      <c r="D21" s="316">
        <f>COUNTA(D11:D20)</f>
        <v>0</v>
      </c>
      <c r="E21" s="317">
        <f>SUM(E11:E20)</f>
        <v>0</v>
      </c>
      <c r="F21" s="317">
        <f>SUM(F11:F20)</f>
        <v>0</v>
      </c>
      <c r="G21" s="317">
        <f>SUM(G11:G20)</f>
        <v>0</v>
      </c>
      <c r="H21" s="317">
        <f>SUM(H11:H20)</f>
        <v>0</v>
      </c>
    </row>
    <row r="22" spans="2:8" s="319" customFormat="1" ht="13.5">
      <c r="B22" s="318" t="s">
        <v>166</v>
      </c>
      <c r="D22" s="320"/>
      <c r="E22" s="320"/>
      <c r="F22" s="320"/>
      <c r="G22" s="320"/>
      <c r="H22" s="320"/>
    </row>
    <row r="23" spans="2:8" s="319" customFormat="1" ht="13.5">
      <c r="B23" s="318" t="s">
        <v>167</v>
      </c>
      <c r="D23" s="320"/>
      <c r="E23" s="320"/>
      <c r="F23" s="320"/>
      <c r="G23" s="320"/>
      <c r="H23" s="320"/>
    </row>
    <row r="24" spans="2:8" s="319" customFormat="1" ht="13.5">
      <c r="B24" s="318" t="s">
        <v>168</v>
      </c>
      <c r="D24" s="320"/>
      <c r="E24" s="320"/>
      <c r="F24" s="320"/>
      <c r="G24" s="320"/>
      <c r="H24" s="320"/>
    </row>
    <row r="25" spans="4:8" s="319" customFormat="1" ht="13.5">
      <c r="D25" s="320"/>
      <c r="E25" s="320"/>
      <c r="F25" s="320"/>
      <c r="G25" s="320"/>
      <c r="H25" s="320"/>
    </row>
    <row r="26" spans="4:8" s="319" customFormat="1" ht="13.5">
      <c r="D26" s="320"/>
      <c r="E26" s="320"/>
      <c r="F26" s="320"/>
      <c r="G26" s="320"/>
      <c r="H26" s="320"/>
    </row>
    <row r="27" spans="4:8" s="319" customFormat="1" ht="13.5">
      <c r="D27" s="320"/>
      <c r="E27" s="320"/>
      <c r="F27" s="320"/>
      <c r="G27" s="320"/>
      <c r="H27" s="320"/>
    </row>
    <row r="28" spans="4:8" s="319" customFormat="1" ht="13.5">
      <c r="D28" s="320"/>
      <c r="E28" s="320"/>
      <c r="F28" s="320"/>
      <c r="G28" s="320"/>
      <c r="H28" s="320"/>
    </row>
    <row r="29" spans="4:8" s="319" customFormat="1" ht="13.5">
      <c r="D29" s="320"/>
      <c r="E29" s="320"/>
      <c r="F29" s="320"/>
      <c r="G29" s="320"/>
      <c r="H29" s="320"/>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39" customWidth="1"/>
    <col min="3" max="8" width="13.421875" style="139" customWidth="1"/>
    <col min="9" max="9" width="6.140625" style="139" customWidth="1"/>
    <col min="10" max="10" width="7.421875" style="3" hidden="1" customWidth="1"/>
    <col min="11" max="11" width="4.140625" style="3" customWidth="1"/>
    <col min="12" max="16384" width="9.00390625" style="139" customWidth="1"/>
  </cols>
  <sheetData>
    <row r="1" spans="1:11" s="134" customFormat="1" ht="15.75" customHeight="1">
      <c r="A1" s="257" t="s">
        <v>40</v>
      </c>
      <c r="J1" s="10"/>
      <c r="K1" s="10"/>
    </row>
    <row r="2" spans="10:11" s="134" customFormat="1" ht="15.75" customHeight="1">
      <c r="J2" s="10"/>
      <c r="K2" s="10"/>
    </row>
    <row r="3" spans="1:11" s="134" customFormat="1" ht="15.75" customHeight="1">
      <c r="A3" s="258" t="s">
        <v>62</v>
      </c>
      <c r="J3" s="10"/>
      <c r="K3" s="10"/>
    </row>
    <row r="4" spans="3:11" s="134" customFormat="1" ht="15.75" customHeight="1">
      <c r="C4" s="134" t="s">
        <v>141</v>
      </c>
      <c r="J4" s="10"/>
      <c r="K4" s="301"/>
    </row>
    <row r="5" spans="3:11" s="134" customFormat="1" ht="15.75" customHeight="1">
      <c r="C5" s="134" t="s">
        <v>142</v>
      </c>
      <c r="J5" s="10"/>
      <c r="K5" s="301"/>
    </row>
    <row r="6" spans="3:11" s="134" customFormat="1" ht="15.75" customHeight="1">
      <c r="C6" s="134" t="s">
        <v>124</v>
      </c>
      <c r="J6" s="10"/>
      <c r="K6" s="301"/>
    </row>
    <row r="7" spans="3:11" s="134" customFormat="1" ht="15.75" customHeight="1">
      <c r="C7" s="134" t="s">
        <v>123</v>
      </c>
      <c r="J7" s="10"/>
      <c r="K7" s="301"/>
    </row>
    <row r="8" spans="3:11" s="134" customFormat="1" ht="15.75" customHeight="1">
      <c r="C8" s="259"/>
      <c r="J8" s="10"/>
      <c r="K8" s="10"/>
    </row>
    <row r="9" spans="1:11" s="134" customFormat="1" ht="15.75" customHeight="1">
      <c r="A9" s="258" t="s">
        <v>128</v>
      </c>
      <c r="C9" s="259"/>
      <c r="J9" s="10"/>
      <c r="K9" s="10"/>
    </row>
    <row r="10" spans="1:11" s="134" customFormat="1" ht="15.75" customHeight="1">
      <c r="A10" s="259"/>
      <c r="C10" s="259"/>
      <c r="J10" s="10"/>
      <c r="K10" s="10"/>
    </row>
    <row r="11" spans="1:11" s="134" customFormat="1" ht="15.75" customHeight="1">
      <c r="A11" s="257">
        <v>1</v>
      </c>
      <c r="B11" s="257" t="s">
        <v>61</v>
      </c>
      <c r="J11" s="10"/>
      <c r="K11" s="10"/>
    </row>
    <row r="12" spans="3:11" s="134" customFormat="1" ht="15.75" customHeight="1">
      <c r="C12" s="442"/>
      <c r="D12" s="443"/>
      <c r="E12" s="443"/>
      <c r="F12" s="443"/>
      <c r="G12" s="443"/>
      <c r="H12" s="444"/>
      <c r="J12" s="302"/>
      <c r="K12" s="10"/>
    </row>
    <row r="13" spans="6:11" s="134" customFormat="1" ht="15.75" customHeight="1">
      <c r="F13" s="260"/>
      <c r="G13" s="260"/>
      <c r="H13" s="260"/>
      <c r="I13" s="261"/>
      <c r="J13" s="11"/>
      <c r="K13" s="10"/>
    </row>
    <row r="14" spans="1:11" s="134" customFormat="1" ht="15.75" customHeight="1">
      <c r="A14" s="257">
        <v>2</v>
      </c>
      <c r="B14" s="262" t="s">
        <v>125</v>
      </c>
      <c r="D14" s="263"/>
      <c r="E14" s="263"/>
      <c r="F14" s="263"/>
      <c r="G14" s="263"/>
      <c r="H14" s="263"/>
      <c r="I14" s="263"/>
      <c r="J14" s="10"/>
      <c r="K14" s="10"/>
    </row>
    <row r="15" spans="10:11" s="134" customFormat="1" ht="15.75" customHeight="1">
      <c r="J15" s="10"/>
      <c r="K15" s="10"/>
    </row>
    <row r="16" spans="3:11" s="134" customFormat="1" ht="15.75" customHeight="1">
      <c r="C16" s="264"/>
      <c r="D16" s="265"/>
      <c r="E16" s="266"/>
      <c r="F16" s="266"/>
      <c r="G16" s="266"/>
      <c r="H16" s="267"/>
      <c r="J16" s="10">
        <v>1</v>
      </c>
      <c r="K16" s="10"/>
    </row>
    <row r="17" spans="3:11" s="134" customFormat="1" ht="15.75" customHeight="1">
      <c r="C17" s="268"/>
      <c r="D17" s="269"/>
      <c r="E17" s="270"/>
      <c r="F17" s="270"/>
      <c r="G17" s="270"/>
      <c r="H17" s="271"/>
      <c r="J17" s="10"/>
      <c r="K17" s="10"/>
    </row>
    <row r="18" spans="3:11" s="134" customFormat="1" ht="15.75" customHeight="1">
      <c r="C18" s="272"/>
      <c r="D18" s="273"/>
      <c r="E18" s="273"/>
      <c r="F18" s="273"/>
      <c r="G18" s="273"/>
      <c r="H18" s="274"/>
      <c r="J18" s="10"/>
      <c r="K18" s="10"/>
    </row>
    <row r="19" spans="2:11" s="134" customFormat="1" ht="15.75" customHeight="1">
      <c r="B19" s="261"/>
      <c r="C19" s="275"/>
      <c r="J19" s="10"/>
      <c r="K19" s="10"/>
    </row>
    <row r="20" spans="1:11" s="134" customFormat="1" ht="15.75" customHeight="1">
      <c r="A20" s="277"/>
      <c r="B20" s="277"/>
      <c r="C20" s="277"/>
      <c r="D20" s="277"/>
      <c r="E20" s="135"/>
      <c r="F20" s="135"/>
      <c r="G20" s="135"/>
      <c r="H20" s="135"/>
      <c r="I20" s="135"/>
      <c r="J20" s="10"/>
      <c r="K20" s="10"/>
    </row>
    <row r="21" spans="1:11" s="134" customFormat="1" ht="15.75" customHeight="1">
      <c r="A21" s="277"/>
      <c r="B21" s="277"/>
      <c r="C21" s="446"/>
      <c r="D21" s="446"/>
      <c r="E21" s="445"/>
      <c r="F21" s="445"/>
      <c r="G21" s="445"/>
      <c r="H21" s="445"/>
      <c r="I21" s="135"/>
      <c r="J21" s="10">
        <v>1</v>
      </c>
      <c r="K21" s="10"/>
    </row>
    <row r="22" spans="1:11" s="134" customFormat="1" ht="15.75" customHeight="1">
      <c r="A22" s="277"/>
      <c r="B22" s="277"/>
      <c r="C22" s="446"/>
      <c r="D22" s="446"/>
      <c r="E22" s="445"/>
      <c r="F22" s="445"/>
      <c r="G22" s="445"/>
      <c r="H22" s="445"/>
      <c r="I22" s="135"/>
      <c r="J22" s="10"/>
      <c r="K22" s="10"/>
    </row>
    <row r="23" spans="1:11" s="134" customFormat="1" ht="15.75" customHeight="1">
      <c r="A23" s="277"/>
      <c r="B23" s="277"/>
      <c r="C23" s="446"/>
      <c r="D23" s="446"/>
      <c r="E23" s="445"/>
      <c r="F23" s="445"/>
      <c r="G23" s="445"/>
      <c r="H23" s="445"/>
      <c r="I23" s="135"/>
      <c r="J23" s="10"/>
      <c r="K23" s="10"/>
    </row>
    <row r="24" spans="1:11" s="134" customFormat="1" ht="15.75" customHeight="1">
      <c r="A24" s="277"/>
      <c r="B24" s="277"/>
      <c r="C24" s="446">
        <v>1</v>
      </c>
      <c r="D24" s="446"/>
      <c r="E24" s="445"/>
      <c r="F24" s="445"/>
      <c r="G24" s="445"/>
      <c r="H24" s="445"/>
      <c r="J24" s="10"/>
      <c r="K24" s="10"/>
    </row>
    <row r="25" spans="1:11" s="134" customFormat="1" ht="15.75" customHeight="1">
      <c r="A25" s="277"/>
      <c r="B25" s="277"/>
      <c r="C25" s="446"/>
      <c r="D25" s="446"/>
      <c r="E25" s="445"/>
      <c r="F25" s="445"/>
      <c r="G25" s="445"/>
      <c r="H25" s="445"/>
      <c r="K25" s="10"/>
    </row>
    <row r="26" spans="3:11" s="276" customFormat="1" ht="15.75" customHeight="1">
      <c r="C26" s="321"/>
      <c r="D26" s="322"/>
      <c r="E26" s="431"/>
      <c r="F26" s="432"/>
      <c r="G26" s="432"/>
      <c r="H26" s="433"/>
      <c r="J26" s="10">
        <v>1</v>
      </c>
      <c r="K26" s="327"/>
    </row>
    <row r="27" spans="3:11" s="276" customFormat="1" ht="15.75" customHeight="1">
      <c r="C27" s="323" t="s">
        <v>169</v>
      </c>
      <c r="D27" s="324"/>
      <c r="E27" s="434"/>
      <c r="F27" s="435"/>
      <c r="G27" s="435"/>
      <c r="H27" s="436"/>
      <c r="J27" s="327"/>
      <c r="K27" s="327"/>
    </row>
    <row r="28" spans="3:11" s="276" customFormat="1" ht="15.75" customHeight="1">
      <c r="C28" s="272"/>
      <c r="D28" s="274"/>
      <c r="E28" s="437"/>
      <c r="F28" s="438"/>
      <c r="G28" s="438"/>
      <c r="H28" s="439"/>
      <c r="J28" s="327"/>
      <c r="K28" s="327"/>
    </row>
    <row r="29" spans="3:11" s="276" customFormat="1" ht="15.75" customHeight="1">
      <c r="C29" s="325" t="s">
        <v>194</v>
      </c>
      <c r="D29" s="325"/>
      <c r="E29" s="326"/>
      <c r="F29" s="326"/>
      <c r="G29" s="326"/>
      <c r="H29" s="326"/>
      <c r="J29" s="327"/>
      <c r="K29" s="327"/>
    </row>
    <row r="30" spans="3:11" s="276" customFormat="1" ht="15.75" customHeight="1">
      <c r="C30" s="134"/>
      <c r="D30" s="134"/>
      <c r="E30" s="134"/>
      <c r="F30" s="134"/>
      <c r="G30" s="134"/>
      <c r="H30" s="134"/>
      <c r="K30" s="327"/>
    </row>
    <row r="31" spans="3:11" s="276" customFormat="1" ht="15.75" customHeight="1">
      <c r="C31" s="264"/>
      <c r="D31" s="265"/>
      <c r="E31" s="266"/>
      <c r="F31" s="266"/>
      <c r="G31" s="266"/>
      <c r="H31" s="267"/>
      <c r="J31" s="327">
        <v>2</v>
      </c>
      <c r="K31" s="327"/>
    </row>
    <row r="32" spans="3:11" s="276" customFormat="1" ht="15.75" customHeight="1">
      <c r="C32" s="268"/>
      <c r="D32" s="269"/>
      <c r="E32" s="270"/>
      <c r="F32" s="270"/>
      <c r="G32" s="270"/>
      <c r="H32" s="271"/>
      <c r="J32" s="327"/>
      <c r="K32" s="327"/>
    </row>
    <row r="33" spans="3:11" s="276" customFormat="1" ht="15.75" customHeight="1">
      <c r="C33" s="272"/>
      <c r="D33" s="273"/>
      <c r="E33" s="273"/>
      <c r="F33" s="273"/>
      <c r="G33" s="273"/>
      <c r="H33" s="274"/>
      <c r="J33" s="327"/>
      <c r="K33" s="327"/>
    </row>
    <row r="34" spans="4:11" s="134" customFormat="1" ht="15.75" customHeight="1">
      <c r="D34" s="278"/>
      <c r="E34" s="278"/>
      <c r="F34" s="278"/>
      <c r="G34" s="278"/>
      <c r="H34" s="279"/>
      <c r="I34" s="260"/>
      <c r="J34" s="11"/>
      <c r="K34" s="10"/>
    </row>
    <row r="35" spans="4:11" s="134" customFormat="1" ht="15.75" customHeight="1">
      <c r="D35" s="278"/>
      <c r="E35" s="278"/>
      <c r="F35" s="278"/>
      <c r="G35" s="278"/>
      <c r="H35" s="279"/>
      <c r="I35" s="260"/>
      <c r="J35" s="11"/>
      <c r="K35" s="10"/>
    </row>
    <row r="36" spans="1:11" s="137" customFormat="1" ht="15.75" customHeight="1">
      <c r="A36" s="280">
        <v>3</v>
      </c>
      <c r="B36" s="280" t="s">
        <v>145</v>
      </c>
      <c r="E36" s="281"/>
      <c r="J36" s="127"/>
      <c r="K36" s="127"/>
    </row>
    <row r="37" spans="5:11" s="137" customFormat="1" ht="15.75" customHeight="1">
      <c r="E37" s="281"/>
      <c r="J37" s="127"/>
      <c r="K37" s="127"/>
    </row>
    <row r="38" spans="3:11" s="137" customFormat="1" ht="15.75" customHeight="1">
      <c r="C38" s="440" t="s">
        <v>147</v>
      </c>
      <c r="D38" s="441"/>
      <c r="E38" s="422"/>
      <c r="F38" s="423"/>
      <c r="H38" s="282"/>
      <c r="J38" s="127"/>
      <c r="K38" s="127"/>
    </row>
    <row r="39" spans="3:11" s="137" customFormat="1" ht="15.75" customHeight="1">
      <c r="C39" s="440" t="s">
        <v>148</v>
      </c>
      <c r="D39" s="441"/>
      <c r="E39" s="422"/>
      <c r="F39" s="423"/>
      <c r="J39" s="127"/>
      <c r="K39" s="127"/>
    </row>
    <row r="40" spans="3:11" s="137" customFormat="1" ht="15.75" customHeight="1">
      <c r="C40" s="283" t="s">
        <v>146</v>
      </c>
      <c r="D40" s="284"/>
      <c r="E40" s="285"/>
      <c r="J40" s="127"/>
      <c r="K40" s="127"/>
    </row>
    <row r="41" spans="3:11" s="134" customFormat="1" ht="15.75" customHeight="1">
      <c r="C41" s="278"/>
      <c r="D41" s="278"/>
      <c r="E41" s="278"/>
      <c r="F41" s="278"/>
      <c r="G41" s="278"/>
      <c r="H41" s="279"/>
      <c r="I41" s="260"/>
      <c r="J41" s="11"/>
      <c r="K41" s="10"/>
    </row>
    <row r="42" spans="1:11" s="134" customFormat="1" ht="15.75" customHeight="1">
      <c r="A42" s="257">
        <v>4</v>
      </c>
      <c r="B42" s="257" t="s">
        <v>191</v>
      </c>
      <c r="J42" s="10"/>
      <c r="K42" s="10"/>
    </row>
    <row r="43" spans="2:11" s="134" customFormat="1" ht="15.75" customHeight="1">
      <c r="B43" s="134" t="s">
        <v>63</v>
      </c>
      <c r="J43" s="10"/>
      <c r="K43" s="10"/>
    </row>
    <row r="44" spans="2:11" s="134" customFormat="1" ht="15.75" customHeight="1">
      <c r="B44" s="136" t="s">
        <v>117</v>
      </c>
      <c r="C44" s="136"/>
      <c r="E44" s="136"/>
      <c r="J44" s="10"/>
      <c r="K44" s="10"/>
    </row>
    <row r="45" spans="2:11" s="137" customFormat="1" ht="15.75" customHeight="1">
      <c r="B45" s="286"/>
      <c r="C45" s="287" t="s">
        <v>68</v>
      </c>
      <c r="D45" s="288"/>
      <c r="E45" s="288"/>
      <c r="F45" s="289"/>
      <c r="J45" s="127"/>
      <c r="K45" s="127"/>
    </row>
    <row r="46" spans="2:11" s="137" customFormat="1" ht="15.75" customHeight="1">
      <c r="B46" s="286"/>
      <c r="C46" s="290" t="s">
        <v>69</v>
      </c>
      <c r="D46" s="291"/>
      <c r="E46" s="291"/>
      <c r="F46" s="292"/>
      <c r="J46" s="127"/>
      <c r="K46" s="127"/>
    </row>
    <row r="47" spans="2:11" s="137" customFormat="1" ht="15.75" customHeight="1">
      <c r="B47" s="286"/>
      <c r="C47" s="290" t="s">
        <v>110</v>
      </c>
      <c r="D47" s="291"/>
      <c r="E47" s="291"/>
      <c r="F47" s="292"/>
      <c r="J47" s="127"/>
      <c r="K47" s="127"/>
    </row>
    <row r="48" spans="2:11" s="137" customFormat="1" ht="15.75" customHeight="1">
      <c r="B48" s="286"/>
      <c r="C48" s="290" t="s">
        <v>112</v>
      </c>
      <c r="D48" s="291"/>
      <c r="E48" s="291"/>
      <c r="F48" s="328"/>
      <c r="J48" s="127"/>
      <c r="K48" s="127"/>
    </row>
    <row r="49" spans="2:11" s="137" customFormat="1" ht="15.75" customHeight="1">
      <c r="B49" s="286"/>
      <c r="C49" s="329" t="s">
        <v>111</v>
      </c>
      <c r="D49" s="330"/>
      <c r="E49" s="330"/>
      <c r="F49" s="328"/>
      <c r="J49" s="127"/>
      <c r="K49" s="127"/>
    </row>
    <row r="50" spans="2:11" s="137" customFormat="1" ht="15.75" customHeight="1">
      <c r="B50" s="286"/>
      <c r="C50" s="331" t="s">
        <v>170</v>
      </c>
      <c r="D50" s="332"/>
      <c r="E50" s="333"/>
      <c r="F50" s="334"/>
      <c r="J50" s="127"/>
      <c r="K50" s="127"/>
    </row>
    <row r="51" spans="2:11" s="137" customFormat="1" ht="15.75" customHeight="1">
      <c r="B51" s="284"/>
      <c r="C51" s="284"/>
      <c r="D51" s="284"/>
      <c r="E51" s="285"/>
      <c r="J51" s="127"/>
      <c r="K51" s="127"/>
    </row>
    <row r="52" spans="2:11" s="134" customFormat="1" ht="15.75" customHeight="1">
      <c r="B52" s="134" t="s">
        <v>38</v>
      </c>
      <c r="H52" s="293"/>
      <c r="J52" s="10"/>
      <c r="K52" s="10"/>
    </row>
    <row r="53" spans="2:11" s="134" customFormat="1" ht="15.75" customHeight="1">
      <c r="B53" s="134" t="s">
        <v>60</v>
      </c>
      <c r="J53" s="10"/>
      <c r="K53" s="10"/>
    </row>
    <row r="54" spans="2:11" s="134" customFormat="1" ht="15.75" customHeight="1">
      <c r="B54" s="134" t="s">
        <v>75</v>
      </c>
      <c r="J54" s="10"/>
      <c r="K54" s="10"/>
    </row>
    <row r="55" spans="2:11" s="134" customFormat="1" ht="15.75" customHeight="1">
      <c r="B55" s="134" t="s">
        <v>39</v>
      </c>
      <c r="J55" s="10"/>
      <c r="K55" s="10"/>
    </row>
    <row r="56" spans="2:11" s="134" customFormat="1" ht="15.75" customHeight="1">
      <c r="B56" s="134" t="s">
        <v>126</v>
      </c>
      <c r="J56" s="10"/>
      <c r="K56" s="10"/>
    </row>
    <row r="57" spans="2:11" s="137" customFormat="1" ht="15.75" customHeight="1">
      <c r="B57" s="284"/>
      <c r="C57" s="294"/>
      <c r="D57" s="284"/>
      <c r="E57" s="285"/>
      <c r="J57" s="127"/>
      <c r="K57" s="127"/>
    </row>
    <row r="58" spans="1:11" s="140" customFormat="1" ht="15.75" customHeight="1">
      <c r="A58" s="257"/>
      <c r="B58" s="295" t="s">
        <v>143</v>
      </c>
      <c r="C58" s="295"/>
      <c r="D58" s="296"/>
      <c r="E58" s="297"/>
      <c r="F58" s="297"/>
      <c r="G58" s="297"/>
      <c r="H58" s="296"/>
      <c r="I58" s="298"/>
      <c r="J58" s="141"/>
      <c r="K58" s="303"/>
    </row>
    <row r="59" spans="2:11" s="140" customFormat="1" ht="15.75" customHeight="1">
      <c r="B59" s="138" t="s">
        <v>127</v>
      </c>
      <c r="J59" s="141"/>
      <c r="K59" s="141"/>
    </row>
    <row r="60" spans="2:11" s="140" customFormat="1" ht="15.75" customHeight="1">
      <c r="B60" s="138"/>
      <c r="J60" s="141"/>
      <c r="K60" s="141"/>
    </row>
    <row r="61" spans="10:11" s="140" customFormat="1" ht="15.75" customHeight="1">
      <c r="J61" s="141"/>
      <c r="K61" s="141"/>
    </row>
    <row r="62" spans="2:11" s="140" customFormat="1" ht="15.75" customHeight="1">
      <c r="B62" s="299"/>
      <c r="J62" s="141"/>
      <c r="K62" s="141"/>
    </row>
    <row r="63" spans="2:11" s="140" customFormat="1" ht="15.75" customHeight="1">
      <c r="B63" s="300"/>
      <c r="J63" s="141"/>
      <c r="K63" s="141"/>
    </row>
    <row r="64" spans="2:11" s="137" customFormat="1" ht="15.75" customHeight="1">
      <c r="B64" s="284"/>
      <c r="C64" s="284"/>
      <c r="D64" s="284"/>
      <c r="E64" s="285"/>
      <c r="J64" s="127"/>
      <c r="K64" s="127"/>
    </row>
    <row r="65" spans="4:11" s="140" customFormat="1" ht="15.75" customHeight="1">
      <c r="D65" s="138"/>
      <c r="J65" s="141"/>
      <c r="K65" s="141"/>
    </row>
    <row r="66" spans="10:11" s="140" customFormat="1" ht="15.75" customHeight="1">
      <c r="J66" s="141"/>
      <c r="K66" s="141"/>
    </row>
    <row r="67" spans="10:11" s="138" customFormat="1" ht="15.75" customHeight="1">
      <c r="J67" s="2"/>
      <c r="K67" s="2"/>
    </row>
    <row r="68" spans="10:11" s="138" customFormat="1" ht="15.75" customHeight="1">
      <c r="J68" s="2"/>
      <c r="K68" s="2"/>
    </row>
    <row r="69" spans="10:11" s="138" customFormat="1" ht="15.75" customHeight="1">
      <c r="J69" s="2"/>
      <c r="K69" s="2"/>
    </row>
    <row r="70" spans="10:11" s="138" customFormat="1" ht="15.75" customHeight="1">
      <c r="J70" s="2"/>
      <c r="K70" s="2"/>
    </row>
    <row r="71" spans="10:11" s="138" customFormat="1" ht="15.75" customHeight="1">
      <c r="J71" s="2"/>
      <c r="K71" s="2"/>
    </row>
    <row r="72" spans="10:11" s="138" customFormat="1" ht="15.75" customHeight="1">
      <c r="J72" s="2"/>
      <c r="K72" s="2"/>
    </row>
    <row r="73" spans="10:11" s="138" customFormat="1" ht="15.75" customHeight="1">
      <c r="J73" s="2"/>
      <c r="K73" s="2"/>
    </row>
    <row r="74" spans="10:11" s="138" customFormat="1" ht="15.75" customHeight="1">
      <c r="J74" s="2"/>
      <c r="K74" s="2"/>
    </row>
    <row r="75" spans="10:11" s="138" customFormat="1" ht="15.75" customHeight="1">
      <c r="J75" s="2"/>
      <c r="K75" s="2"/>
    </row>
    <row r="76" spans="10:11" s="138" customFormat="1" ht="15.75" customHeight="1">
      <c r="J76" s="2"/>
      <c r="K76" s="2"/>
    </row>
    <row r="77" spans="10:11" s="138" customFormat="1" ht="15.75" customHeight="1">
      <c r="J77" s="2"/>
      <c r="K77" s="2"/>
    </row>
    <row r="78" spans="10:11" s="138" customFormat="1" ht="15.75" customHeight="1">
      <c r="J78" s="2"/>
      <c r="K78" s="2"/>
    </row>
    <row r="79" spans="10:11" s="138" customFormat="1" ht="15.75" customHeight="1">
      <c r="J79" s="2"/>
      <c r="K79" s="2"/>
    </row>
    <row r="80" spans="10:11" s="138" customFormat="1" ht="15.75" customHeight="1">
      <c r="J80" s="2"/>
      <c r="K80" s="2"/>
    </row>
    <row r="81" spans="10:11" s="138" customFormat="1" ht="15.75" customHeight="1">
      <c r="J81" s="2"/>
      <c r="K81" s="2"/>
    </row>
    <row r="82" spans="10:11" s="138" customFormat="1" ht="15.75" customHeight="1">
      <c r="J82" s="2"/>
      <c r="K82" s="2"/>
    </row>
    <row r="83" spans="10:11" s="138" customFormat="1" ht="15.75" customHeight="1">
      <c r="J83" s="2"/>
      <c r="K83"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47" location="技術導入費!A1" display="　　技術導入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5"/>
  <sheetViews>
    <sheetView zoomScalePageLayoutView="0" workbookViewId="0" topLeftCell="A1">
      <selection activeCell="C8" sqref="C8"/>
    </sheetView>
  </sheetViews>
  <sheetFormatPr defaultColWidth="8.8515625" defaultRowHeight="15"/>
  <cols>
    <col min="1" max="1" width="2.421875" style="30" customWidth="1"/>
    <col min="2" max="2" width="3.140625" style="32" bestFit="1" customWidth="1"/>
    <col min="3" max="3" width="25.140625" style="30" customWidth="1"/>
    <col min="4" max="4" width="2.00390625" style="30" customWidth="1"/>
    <col min="5" max="5" width="3.140625" style="32" bestFit="1" customWidth="1"/>
    <col min="6" max="6" width="18.421875" style="30" bestFit="1" customWidth="1"/>
    <col min="7" max="7" width="15.28125" style="30" bestFit="1" customWidth="1"/>
    <col min="8" max="8" width="12.140625" style="33" bestFit="1" customWidth="1"/>
    <col min="9" max="9" width="12.421875" style="33" bestFit="1" customWidth="1"/>
    <col min="10" max="10" width="1.57421875" style="30" customWidth="1"/>
    <col min="11" max="11" width="3.140625" style="30" bestFit="1" customWidth="1"/>
    <col min="12" max="12" width="14.421875" style="342" bestFit="1" customWidth="1"/>
    <col min="13" max="13" width="13.28125" style="342" customWidth="1"/>
    <col min="14" max="14" width="8.8515625" style="30" customWidth="1"/>
    <col min="15" max="15" width="1.57421875" style="30" customWidth="1"/>
    <col min="16" max="16" width="3.140625" style="30" bestFit="1" customWidth="1"/>
    <col min="17" max="17" width="20.00390625" style="342" bestFit="1" customWidth="1"/>
    <col min="18" max="18" width="13.28125" style="343" customWidth="1"/>
    <col min="19" max="16384" width="8.8515625" style="30" customWidth="1"/>
  </cols>
  <sheetData>
    <row r="2" spans="2:18" ht="13.5">
      <c r="B2" s="31" t="s">
        <v>89</v>
      </c>
      <c r="C2" s="31" t="s">
        <v>88</v>
      </c>
      <c r="E2" s="31" t="s">
        <v>89</v>
      </c>
      <c r="F2" s="447" t="s">
        <v>88</v>
      </c>
      <c r="G2" s="448"/>
      <c r="H2" s="27" t="s">
        <v>171</v>
      </c>
      <c r="I2" s="27" t="s">
        <v>97</v>
      </c>
      <c r="K2" s="31" t="s">
        <v>89</v>
      </c>
      <c r="L2" s="335" t="s">
        <v>172</v>
      </c>
      <c r="M2" s="335" t="s">
        <v>173</v>
      </c>
      <c r="P2" s="31" t="s">
        <v>89</v>
      </c>
      <c r="Q2" s="335" t="s">
        <v>174</v>
      </c>
      <c r="R2" s="336" t="s">
        <v>175</v>
      </c>
    </row>
    <row r="3" spans="2:18" ht="13.5">
      <c r="B3" s="31">
        <v>1</v>
      </c>
      <c r="C3" s="28" t="s">
        <v>95</v>
      </c>
      <c r="E3" s="31">
        <v>1</v>
      </c>
      <c r="F3" s="28" t="s">
        <v>176</v>
      </c>
      <c r="G3" s="28"/>
      <c r="H3" s="29">
        <f>12000000</f>
        <v>12000000</v>
      </c>
      <c r="I3" s="29">
        <v>1000000</v>
      </c>
      <c r="K3" s="31">
        <v>1</v>
      </c>
      <c r="L3" s="372" t="s">
        <v>185</v>
      </c>
      <c r="M3" s="337"/>
      <c r="P3" s="31">
        <v>1</v>
      </c>
      <c r="Q3" s="338" t="s">
        <v>177</v>
      </c>
      <c r="R3" s="339">
        <f>2/3</f>
        <v>0.6666666666666666</v>
      </c>
    </row>
    <row r="4" spans="2:18" ht="13.5">
      <c r="B4" s="31">
        <v>2</v>
      </c>
      <c r="C4" s="28" t="s">
        <v>96</v>
      </c>
      <c r="E4" s="31">
        <v>2</v>
      </c>
      <c r="F4" s="28" t="s">
        <v>178</v>
      </c>
      <c r="G4" s="28"/>
      <c r="H4" s="29">
        <v>10000000</v>
      </c>
      <c r="I4" s="29">
        <v>1000000</v>
      </c>
      <c r="K4" s="31">
        <v>2</v>
      </c>
      <c r="L4" s="373" t="s">
        <v>186</v>
      </c>
      <c r="M4" s="340">
        <v>300000</v>
      </c>
      <c r="P4" s="31">
        <v>2</v>
      </c>
      <c r="Q4" s="338" t="s">
        <v>179</v>
      </c>
      <c r="R4" s="341">
        <f>1/2</f>
        <v>0.5</v>
      </c>
    </row>
    <row r="5" spans="5:9" ht="13.5">
      <c r="E5" s="31">
        <v>3</v>
      </c>
      <c r="F5" s="28" t="s">
        <v>87</v>
      </c>
      <c r="G5" s="28" t="s">
        <v>180</v>
      </c>
      <c r="H5" s="29">
        <v>5000000</v>
      </c>
      <c r="I5" s="29">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H123"/>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8" width="19.28125" style="58" customWidth="1"/>
    <col min="9" max="9" width="9.8515625" style="58" customWidth="1"/>
    <col min="10" max="10" width="22.7109375" style="58" customWidth="1"/>
    <col min="11" max="11" width="12.7109375" style="58" customWidth="1"/>
    <col min="12" max="12" width="5.28125" style="58" customWidth="1"/>
    <col min="13" max="13" width="52.28125" style="58" customWidth="1"/>
    <col min="14" max="14" width="25.421875" style="61" customWidth="1"/>
    <col min="15" max="15" width="18.57421875" style="61" customWidth="1"/>
    <col min="16" max="16" width="25.421875" style="61" customWidth="1"/>
    <col min="17" max="17" width="32.421875" style="61" customWidth="1"/>
    <col min="18" max="18" width="26.28125" style="58" customWidth="1"/>
    <col min="19" max="19" width="17.421875" style="58" customWidth="1"/>
    <col min="20" max="21" width="17.421875" style="110" customWidth="1"/>
    <col min="22" max="27" width="17.421875" style="58" customWidth="1"/>
    <col min="28" max="28" width="16.8515625" style="58" customWidth="1"/>
    <col min="29" max="30" width="21.8515625" style="58" customWidth="1"/>
    <col min="31" max="31" width="35.28125" style="58" customWidth="1"/>
    <col min="32" max="32" width="19.28125" style="58" customWidth="1"/>
    <col min="33" max="33" width="5.7109375" style="58" customWidth="1"/>
    <col min="34" max="34" width="35.28125" style="58" customWidth="1"/>
    <col min="35" max="35" width="19.28125" style="58" customWidth="1"/>
    <col min="36" max="36" width="5.7109375" style="58" customWidth="1"/>
    <col min="37" max="37" width="35.28125" style="58" customWidth="1"/>
    <col min="38" max="38" width="19.28125" style="58" customWidth="1"/>
    <col min="39" max="39" width="5.7109375" style="58" customWidth="1"/>
    <col min="40" max="40" width="35.28125" style="58" customWidth="1"/>
    <col min="41" max="41" width="19.28125" style="58" customWidth="1"/>
    <col min="42" max="42" width="5.7109375" style="58" customWidth="1"/>
    <col min="43" max="43" width="35.28125" style="58" customWidth="1"/>
    <col min="44" max="44" width="19.28125" style="58" customWidth="1"/>
    <col min="45" max="45" width="5.7109375" style="58" customWidth="1"/>
    <col min="46" max="47" width="11.140625" style="58" bestFit="1" customWidth="1"/>
    <col min="48" max="48" width="6.7109375" style="58" bestFit="1" customWidth="1"/>
    <col min="49" max="49" width="45.57421875" style="58" bestFit="1" customWidth="1"/>
    <col min="50" max="50" width="10.28125" style="58" bestFit="1" customWidth="1"/>
    <col min="51" max="51" width="9.421875" style="58" bestFit="1" customWidth="1"/>
    <col min="52" max="52" width="4.57421875" style="58" bestFit="1" customWidth="1"/>
    <col min="53" max="53" width="8.421875" style="58" bestFit="1" customWidth="1"/>
    <col min="54" max="54" width="4.57421875" style="58" bestFit="1" customWidth="1"/>
    <col min="55" max="55" width="15.421875" style="58" bestFit="1" customWidth="1"/>
    <col min="56" max="56" width="4.57421875" style="58" bestFit="1" customWidth="1"/>
    <col min="57" max="57" width="18.28125" style="58" bestFit="1" customWidth="1"/>
    <col min="58" max="58" width="6.8515625" style="58" bestFit="1" customWidth="1"/>
    <col min="59" max="59" width="14.00390625" style="58" customWidth="1"/>
    <col min="60" max="60" width="13.8515625" style="58" customWidth="1"/>
    <col min="61" max="61" width="17.28125" style="58" customWidth="1"/>
    <col min="62" max="16384" width="9.00390625" style="58" customWidth="1"/>
  </cols>
  <sheetData>
    <row r="1" spans="1:15" s="54" customFormat="1" ht="13.5">
      <c r="A1" s="53"/>
      <c r="E1" s="55"/>
      <c r="K1" s="53"/>
      <c r="L1" s="53"/>
      <c r="M1" s="53"/>
      <c r="O1" s="56"/>
    </row>
    <row r="2" spans="1:15" s="54" customFormat="1" ht="13.5">
      <c r="A2" s="53"/>
      <c r="B2" s="51"/>
      <c r="E2" s="55"/>
      <c r="K2" s="53"/>
      <c r="L2" s="53"/>
      <c r="M2" s="53"/>
      <c r="O2" s="56"/>
    </row>
    <row r="3" spans="1:28" s="54" customFormat="1" ht="24">
      <c r="A3" s="53"/>
      <c r="B3" s="124" t="s">
        <v>139</v>
      </c>
      <c r="E3" s="55"/>
      <c r="K3" s="53"/>
      <c r="L3" s="53"/>
      <c r="M3" s="53"/>
      <c r="O3" s="56"/>
      <c r="S3" s="125"/>
      <c r="T3" s="125"/>
      <c r="U3" s="125"/>
      <c r="V3" s="125"/>
      <c r="W3" s="125"/>
      <c r="AB3" s="57"/>
    </row>
    <row r="4" spans="3:36" ht="24">
      <c r="C4" s="60"/>
      <c r="D4" s="61"/>
      <c r="E4" s="60"/>
      <c r="F4" s="61"/>
      <c r="G4" s="61"/>
      <c r="H4" s="61"/>
      <c r="I4" s="61"/>
      <c r="J4" s="61"/>
      <c r="K4" s="61"/>
      <c r="S4" s="125"/>
      <c r="T4" s="125"/>
      <c r="U4" s="125"/>
      <c r="V4" s="125"/>
      <c r="W4" s="125"/>
      <c r="X4" s="125"/>
      <c r="Y4" s="57"/>
      <c r="Z4" s="57"/>
      <c r="AA4" s="57"/>
      <c r="AJ4" s="62"/>
    </row>
    <row r="5" spans="2:27" ht="24">
      <c r="B5" s="59" t="str">
        <f>"事業者名　：　"&amp;'基本情報入力（使い方）'!C12</f>
        <v>事業者名　：　</v>
      </c>
      <c r="E5" s="451"/>
      <c r="F5" s="451"/>
      <c r="J5" s="376" t="s">
        <v>188</v>
      </c>
      <c r="N5" s="63"/>
      <c r="O5" s="64"/>
      <c r="P5" s="64"/>
      <c r="Q5" s="58"/>
      <c r="S5" s="455" t="str">
        <f>"（事業者名　：　"&amp;'基本情報入力（使い方）'!C12&amp;")"</f>
        <v>（事業者名　：　)</v>
      </c>
      <c r="T5" s="455"/>
      <c r="U5" s="455"/>
      <c r="V5" s="455"/>
      <c r="W5" s="455"/>
      <c r="X5" s="455"/>
      <c r="Y5" s="57"/>
      <c r="Z5" s="57"/>
      <c r="AA5" s="57"/>
    </row>
    <row r="6" spans="2:59" s="54" customFormat="1" ht="18">
      <c r="B6" s="543" t="s">
        <v>130</v>
      </c>
      <c r="C6" s="544"/>
      <c r="D6" s="545"/>
      <c r="E6" s="237" t="str">
        <f>事業類型&amp;"　"&amp;N50&amp;"  "&amp;N51</f>
        <v>革新的サービス　企業間データ活用型  専門家活用あり</v>
      </c>
      <c r="F6" s="238"/>
      <c r="G6" s="238"/>
      <c r="H6" s="239"/>
      <c r="I6" s="239"/>
      <c r="J6" s="240"/>
      <c r="K6" s="67"/>
      <c r="L6" s="58"/>
      <c r="M6" s="58"/>
      <c r="N6" s="488" t="s">
        <v>33</v>
      </c>
      <c r="O6" s="68" t="s">
        <v>74</v>
      </c>
      <c r="P6" s="69"/>
      <c r="Q6" s="70"/>
      <c r="R6" s="58"/>
      <c r="S6" s="561" t="s">
        <v>33</v>
      </c>
      <c r="T6" s="456" t="s">
        <v>94</v>
      </c>
      <c r="U6" s="457"/>
      <c r="V6" s="457"/>
      <c r="W6" s="457"/>
      <c r="X6" s="458"/>
      <c r="Y6" s="561" t="s">
        <v>33</v>
      </c>
      <c r="Z6" s="456" t="s">
        <v>94</v>
      </c>
      <c r="AA6" s="457"/>
      <c r="AB6" s="457"/>
      <c r="AC6" s="457"/>
      <c r="AD6" s="4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row>
    <row r="7" spans="1:59" s="54" customFormat="1" ht="33" customHeight="1">
      <c r="A7" s="61"/>
      <c r="B7" s="241" t="s">
        <v>16</v>
      </c>
      <c r="C7" s="242"/>
      <c r="D7" s="546" t="s">
        <v>144</v>
      </c>
      <c r="E7" s="549" t="s">
        <v>133</v>
      </c>
      <c r="F7" s="550"/>
      <c r="G7" s="235" t="s">
        <v>137</v>
      </c>
      <c r="H7" s="235" t="str">
        <f>"（Ｂ)×"&amp;補助名&amp;"以内"</f>
        <v>（Ｂ)×２／３以内</v>
      </c>
      <c r="I7" s="551" t="s">
        <v>135</v>
      </c>
      <c r="J7" s="552"/>
      <c r="K7" s="77"/>
      <c r="L7" s="58"/>
      <c r="M7" s="58"/>
      <c r="N7" s="489"/>
      <c r="O7" s="566" t="str">
        <f>事業類型&amp;":"&amp;$N$50</f>
        <v>革新的サービス:企業間データ活用型</v>
      </c>
      <c r="P7" s="567"/>
      <c r="Q7" s="568"/>
      <c r="R7" s="58"/>
      <c r="S7" s="562"/>
      <c r="T7" s="459"/>
      <c r="U7" s="460"/>
      <c r="V7" s="460"/>
      <c r="W7" s="460"/>
      <c r="X7" s="461"/>
      <c r="Y7" s="562"/>
      <c r="Z7" s="459"/>
      <c r="AA7" s="460"/>
      <c r="AB7" s="460"/>
      <c r="AC7" s="460"/>
      <c r="AD7" s="461"/>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row>
    <row r="8" spans="2:30" ht="30" customHeight="1">
      <c r="B8" s="243"/>
      <c r="C8" s="244"/>
      <c r="D8" s="547"/>
      <c r="E8" s="541" t="s">
        <v>136</v>
      </c>
      <c r="F8" s="542"/>
      <c r="G8" s="246" t="s">
        <v>71</v>
      </c>
      <c r="H8" s="245" t="s">
        <v>134</v>
      </c>
      <c r="I8" s="553"/>
      <c r="J8" s="554"/>
      <c r="K8" s="77"/>
      <c r="N8" s="345"/>
      <c r="O8" s="346" t="s">
        <v>35</v>
      </c>
      <c r="P8" s="347"/>
      <c r="Q8" s="348"/>
      <c r="S8" s="354" t="s">
        <v>105</v>
      </c>
      <c r="T8" s="474" t="s">
        <v>195</v>
      </c>
      <c r="U8" s="475"/>
      <c r="V8" s="475"/>
      <c r="W8" s="475"/>
      <c r="X8" s="476"/>
      <c r="Y8" s="355" t="s">
        <v>193</v>
      </c>
      <c r="Z8" s="490" t="s">
        <v>198</v>
      </c>
      <c r="AA8" s="491"/>
      <c r="AB8" s="491"/>
      <c r="AC8" s="491"/>
      <c r="AD8" s="492"/>
    </row>
    <row r="9" spans="2:30" ht="30" customHeight="1">
      <c r="B9" s="247"/>
      <c r="C9" s="248"/>
      <c r="D9" s="548"/>
      <c r="E9" s="249" t="s">
        <v>132</v>
      </c>
      <c r="F9" s="249" t="s">
        <v>131</v>
      </c>
      <c r="G9" s="249" t="s">
        <v>131</v>
      </c>
      <c r="H9" s="249" t="s">
        <v>131</v>
      </c>
      <c r="I9" s="555"/>
      <c r="J9" s="556"/>
      <c r="K9" s="234"/>
      <c r="N9" s="349" t="str">
        <f>AP27</f>
        <v>○</v>
      </c>
      <c r="O9" s="350"/>
      <c r="P9" s="351"/>
      <c r="Q9" s="352">
        <f>補助上限額</f>
        <v>0</v>
      </c>
      <c r="S9" s="356" t="str">
        <f>IF(OR(T28="×",T29="×",T30="×",T32="×",T31="×",T33="×"),"×","○")</f>
        <v>○</v>
      </c>
      <c r="T9" s="477"/>
      <c r="U9" s="478"/>
      <c r="V9" s="478"/>
      <c r="W9" s="478"/>
      <c r="X9" s="479"/>
      <c r="Y9" s="356" t="str">
        <f>IF(OR('基本情報入力（使い方）'!E38="",'基本情報入力（使い方）'!E38=0),"×",IF(G16&gt;Z9,"×","○"))</f>
        <v>×</v>
      </c>
      <c r="Z9" s="569" t="str">
        <f>IF(OR('基本情報入力（使い方）'!E38="",'基本情報入力（使い方）'!E38=0),"基本情報入力（使い方）の３で総額を入力してください",'基本情報入力（使い方）'!E38)</f>
        <v>基本情報入力（使い方）の３で総額を入力してください</v>
      </c>
      <c r="AA9" s="570"/>
      <c r="AB9" s="570"/>
      <c r="AC9" s="570"/>
      <c r="AD9" s="571"/>
    </row>
    <row r="10" spans="1:30" ht="30" customHeight="1">
      <c r="A10" s="66"/>
      <c r="B10" s="559" t="s">
        <v>102</v>
      </c>
      <c r="C10" s="560"/>
      <c r="D10" s="254"/>
      <c r="E10" s="72">
        <f>'機械装置費（50万円以上）'!K23</f>
        <v>0</v>
      </c>
      <c r="F10" s="73">
        <f>'機械装置費（50万円以上）'!L23</f>
        <v>0</v>
      </c>
      <c r="G10" s="73">
        <f>'機械装置費（50万円以上）'!M23</f>
        <v>0</v>
      </c>
      <c r="H10" s="73">
        <f aca="true" t="shared" si="0" ref="H10:H15">Q28</f>
        <v>0</v>
      </c>
      <c r="I10" s="557" t="s">
        <v>138</v>
      </c>
      <c r="J10" s="558"/>
      <c r="K10" s="234"/>
      <c r="N10" s="345"/>
      <c r="O10" s="346" t="s">
        <v>97</v>
      </c>
      <c r="P10" s="347"/>
      <c r="Q10" s="348"/>
      <c r="S10" s="355" t="s">
        <v>106</v>
      </c>
      <c r="T10" s="468" t="s">
        <v>104</v>
      </c>
      <c r="U10" s="469"/>
      <c r="V10" s="469"/>
      <c r="W10" s="469"/>
      <c r="X10" s="470"/>
      <c r="Y10" s="355" t="s">
        <v>118</v>
      </c>
      <c r="Z10" s="490" t="s">
        <v>199</v>
      </c>
      <c r="AA10" s="491"/>
      <c r="AB10" s="491"/>
      <c r="AC10" s="491"/>
      <c r="AD10" s="492"/>
    </row>
    <row r="11" spans="2:30" ht="30" customHeight="1">
      <c r="B11" s="528" t="s">
        <v>103</v>
      </c>
      <c r="C11" s="529"/>
      <c r="D11" s="255"/>
      <c r="E11" s="75">
        <f>'機械装置費（50万円未満）'!K23</f>
        <v>0</v>
      </c>
      <c r="F11" s="76">
        <f>'機械装置費（50万円未満）'!L23</f>
        <v>0</v>
      </c>
      <c r="G11" s="76">
        <f>'機械装置費（50万円未満）'!M23</f>
        <v>0</v>
      </c>
      <c r="H11" s="76">
        <f t="shared" si="0"/>
        <v>0</v>
      </c>
      <c r="I11" s="250"/>
      <c r="J11" s="251"/>
      <c r="K11" s="234"/>
      <c r="N11" s="353" t="str">
        <f>AP28</f>
        <v>×</v>
      </c>
      <c r="O11" s="350"/>
      <c r="P11" s="351"/>
      <c r="Q11" s="352">
        <f>補助下限額</f>
        <v>1000000</v>
      </c>
      <c r="S11" s="356" t="str">
        <f>IF(OR(U28="×",U29="×",U30="×",U32="×",U31="×",U33="×"),"×","○")</f>
        <v>○</v>
      </c>
      <c r="T11" s="471"/>
      <c r="U11" s="472"/>
      <c r="V11" s="472"/>
      <c r="W11" s="472"/>
      <c r="X11" s="473"/>
      <c r="Y11" s="356" t="str">
        <f>IF(OR('基本情報入力（使い方）'!E39="",'基本情報入力（使い方）'!E39=0),"×",IF(H16&gt;Z11,"×","○"))</f>
        <v>×</v>
      </c>
      <c r="Z11" s="563" t="str">
        <f>IF(OR('基本情報入力（使い方）'!E39="",'基本情報入力（使い方）'!E39=0),"基本情報入力（使い方）の３で総額を入力してください",'基本情報入力（使い方）'!E39)</f>
        <v>基本情報入力（使い方）の３で総額を入力してください</v>
      </c>
      <c r="AA11" s="564"/>
      <c r="AB11" s="564"/>
      <c r="AC11" s="564"/>
      <c r="AD11" s="565"/>
    </row>
    <row r="12" spans="2:30" ht="30" customHeight="1">
      <c r="B12" s="528" t="s">
        <v>25</v>
      </c>
      <c r="C12" s="529"/>
      <c r="D12" s="255"/>
      <c r="E12" s="75">
        <f>'技術導入費'!K23</f>
        <v>0</v>
      </c>
      <c r="F12" s="76">
        <f>'技術導入費'!L23</f>
        <v>0</v>
      </c>
      <c r="G12" s="76">
        <f>'技術導入費'!M23</f>
        <v>0</v>
      </c>
      <c r="H12" s="76">
        <f t="shared" si="0"/>
        <v>0</v>
      </c>
      <c r="I12" s="250"/>
      <c r="J12" s="251"/>
      <c r="K12" s="77"/>
      <c r="S12" s="357" t="s">
        <v>107</v>
      </c>
      <c r="T12" s="490" t="s">
        <v>114</v>
      </c>
      <c r="U12" s="491"/>
      <c r="V12" s="491"/>
      <c r="W12" s="491"/>
      <c r="X12" s="492"/>
      <c r="Y12" s="61"/>
      <c r="Z12" s="61"/>
      <c r="AA12" s="61"/>
      <c r="AB12" s="35"/>
      <c r="AC12" s="61"/>
      <c r="AD12" s="61"/>
    </row>
    <row r="13" spans="2:30" ht="30" customHeight="1">
      <c r="B13" s="528" t="s">
        <v>66</v>
      </c>
      <c r="C13" s="529"/>
      <c r="D13" s="255"/>
      <c r="E13" s="75">
        <f>'専門家経費'!K23</f>
        <v>0</v>
      </c>
      <c r="F13" s="76">
        <f>'専門家経費'!L23</f>
        <v>0</v>
      </c>
      <c r="G13" s="76">
        <f>'専門家経費'!M23</f>
        <v>0</v>
      </c>
      <c r="H13" s="76">
        <f t="shared" si="0"/>
        <v>0</v>
      </c>
      <c r="I13" s="250"/>
      <c r="J13" s="251"/>
      <c r="K13" s="236"/>
      <c r="R13" s="61"/>
      <c r="S13" s="349" t="str">
        <f>IF(OR(V28="×",V29="×",V30="×",V32="×",V31="×",V33="×"),"×",AP29)</f>
        <v>×</v>
      </c>
      <c r="T13" s="480" t="str">
        <f>"("&amp;AN29&amp;")"</f>
        <v>(機械装置費で補助対象経費にして単価５０万円以上の設備投資が必要)</v>
      </c>
      <c r="U13" s="481"/>
      <c r="V13" s="481"/>
      <c r="W13" s="481"/>
      <c r="X13" s="482"/>
      <c r="Y13" s="61"/>
      <c r="Z13" s="61"/>
      <c r="AA13" s="61"/>
      <c r="AB13" s="35"/>
      <c r="AC13" s="61"/>
      <c r="AD13" s="61"/>
    </row>
    <row r="14" spans="2:30" ht="30" customHeight="1">
      <c r="B14" s="528" t="s">
        <v>26</v>
      </c>
      <c r="C14" s="529"/>
      <c r="D14" s="255"/>
      <c r="E14" s="75">
        <f>'運搬費'!K23</f>
        <v>0</v>
      </c>
      <c r="F14" s="76">
        <f>'運搬費'!L23</f>
        <v>0</v>
      </c>
      <c r="G14" s="76">
        <f>'運搬費'!M23</f>
        <v>0</v>
      </c>
      <c r="H14" s="76">
        <f t="shared" si="0"/>
        <v>0</v>
      </c>
      <c r="I14" s="250"/>
      <c r="J14" s="251"/>
      <c r="R14" s="61"/>
      <c r="S14" s="355" t="s">
        <v>109</v>
      </c>
      <c r="T14" s="468" t="s">
        <v>108</v>
      </c>
      <c r="U14" s="469"/>
      <c r="V14" s="469"/>
      <c r="W14" s="469"/>
      <c r="X14" s="470"/>
      <c r="Y14" s="35"/>
      <c r="Z14" s="35"/>
      <c r="AA14" s="35"/>
      <c r="AB14" s="61"/>
      <c r="AC14" s="61"/>
      <c r="AD14" s="61"/>
    </row>
    <row r="15" spans="2:30" ht="30" customHeight="1">
      <c r="B15" s="528" t="s">
        <v>181</v>
      </c>
      <c r="C15" s="529"/>
      <c r="D15" s="255"/>
      <c r="E15" s="75">
        <f>'クラウド利用費'!K23</f>
        <v>0</v>
      </c>
      <c r="F15" s="76">
        <f>'クラウド利用費'!L23</f>
        <v>0</v>
      </c>
      <c r="G15" s="76">
        <f>'クラウド利用費'!M23</f>
        <v>0</v>
      </c>
      <c r="H15" s="76">
        <f t="shared" si="0"/>
        <v>0</v>
      </c>
      <c r="I15" s="250"/>
      <c r="J15" s="251"/>
      <c r="R15" s="61"/>
      <c r="S15" s="356" t="str">
        <f>IF(OR(W28="×",W29="×",W30="×",W32="×",W31="×",W33="×"),"×",AP30)</f>
        <v>○</v>
      </c>
      <c r="T15" s="480" t="str">
        <f>"("&amp;AN30&amp;")"</f>
        <v>(機械装置費以外の経費の補助金交付申請額は５００万円以下)</v>
      </c>
      <c r="U15" s="481"/>
      <c r="V15" s="481"/>
      <c r="W15" s="481"/>
      <c r="X15" s="482"/>
      <c r="Y15" s="35"/>
      <c r="Z15" s="35"/>
      <c r="AA15" s="35"/>
      <c r="AB15" s="61"/>
      <c r="AC15" s="61"/>
      <c r="AD15" s="61"/>
    </row>
    <row r="16" spans="1:60" s="61" customFormat="1" ht="30" customHeight="1">
      <c r="A16" s="58"/>
      <c r="B16" s="540" t="s">
        <v>53</v>
      </c>
      <c r="C16" s="540"/>
      <c r="D16" s="404">
        <f>SUM(D10:D15)</f>
        <v>0</v>
      </c>
      <c r="E16" s="404">
        <f>SUM(E10:E15)</f>
        <v>0</v>
      </c>
      <c r="F16" s="404">
        <f>SUM(F10:F15)</f>
        <v>0</v>
      </c>
      <c r="G16" s="404">
        <f>SUM(G10:G15)</f>
        <v>0</v>
      </c>
      <c r="H16" s="404">
        <f>SUM(H10:H15)</f>
        <v>0</v>
      </c>
      <c r="I16" s="252"/>
      <c r="J16" s="253"/>
      <c r="S16" s="355" t="s">
        <v>113</v>
      </c>
      <c r="T16" s="462" t="s">
        <v>183</v>
      </c>
      <c r="U16" s="463"/>
      <c r="V16" s="463"/>
      <c r="W16" s="463"/>
      <c r="X16" s="464"/>
      <c r="Y16" s="35"/>
      <c r="Z16" s="35"/>
      <c r="AA16" s="35"/>
      <c r="AE16" s="58"/>
      <c r="AF16" s="58"/>
      <c r="AG16" s="58"/>
      <c r="AH16" s="58"/>
      <c r="AI16" s="58"/>
      <c r="AJ16" s="58"/>
      <c r="AK16" s="58"/>
      <c r="AL16" s="58"/>
      <c r="AM16" s="58"/>
      <c r="AN16" s="58"/>
      <c r="AO16" s="58"/>
      <c r="AP16" s="58"/>
      <c r="AQ16" s="58"/>
      <c r="AR16" s="58"/>
      <c r="BH16" s="78"/>
    </row>
    <row r="17" spans="1:52" s="61" customFormat="1" ht="30" customHeight="1">
      <c r="A17" s="58"/>
      <c r="B17" s="58"/>
      <c r="C17" s="45"/>
      <c r="D17" s="45"/>
      <c r="E17" s="38"/>
      <c r="F17" s="483">
        <f>'基本情報入力（使い方）'!E39</f>
        <v>0</v>
      </c>
      <c r="G17" s="483"/>
      <c r="H17" s="483"/>
      <c r="I17" s="120"/>
      <c r="J17" s="120"/>
      <c r="S17" s="356" t="str">
        <f>X31</f>
        <v>×</v>
      </c>
      <c r="T17" s="465"/>
      <c r="U17" s="466"/>
      <c r="V17" s="466"/>
      <c r="W17" s="466"/>
      <c r="X17" s="467"/>
      <c r="AE17" s="58"/>
      <c r="AF17" s="58"/>
      <c r="AG17" s="58"/>
      <c r="AH17" s="58"/>
      <c r="AI17" s="58"/>
      <c r="AJ17" s="58"/>
      <c r="AK17" s="58"/>
      <c r="AL17" s="58"/>
      <c r="AM17" s="58"/>
      <c r="AN17" s="58"/>
      <c r="AO17" s="58"/>
      <c r="AP17" s="58"/>
      <c r="AQ17" s="58"/>
      <c r="AR17" s="58"/>
      <c r="AZ17" s="78"/>
    </row>
    <row r="18" spans="1:52" s="61" customFormat="1" ht="30" customHeight="1">
      <c r="A18" s="58"/>
      <c r="B18" s="535" t="s">
        <v>187</v>
      </c>
      <c r="C18" s="451"/>
      <c r="D18" s="451"/>
      <c r="E18" s="451"/>
      <c r="F18" s="451"/>
      <c r="G18" s="451"/>
      <c r="H18" s="451"/>
      <c r="I18" s="451"/>
      <c r="J18" s="451"/>
      <c r="S18" s="394"/>
      <c r="T18" s="449"/>
      <c r="U18" s="449"/>
      <c r="V18" s="449"/>
      <c r="W18" s="449"/>
      <c r="X18" s="449"/>
      <c r="Y18" s="35"/>
      <c r="Z18" s="35"/>
      <c r="AA18" s="35"/>
      <c r="AE18" s="58"/>
      <c r="AF18" s="58"/>
      <c r="AG18" s="58"/>
      <c r="AH18" s="58"/>
      <c r="AI18" s="58"/>
      <c r="AJ18" s="58"/>
      <c r="AK18" s="58"/>
      <c r="AL18" s="58"/>
      <c r="AM18" s="58"/>
      <c r="AN18" s="58"/>
      <c r="AO18" s="58"/>
      <c r="AP18" s="58"/>
      <c r="AQ18" s="58"/>
      <c r="AR18" s="58"/>
      <c r="AZ18" s="78"/>
    </row>
    <row r="19" spans="1:51" s="61" customFormat="1" ht="30" customHeight="1">
      <c r="A19" s="58"/>
      <c r="B19" s="451"/>
      <c r="C19" s="451"/>
      <c r="D19" s="451"/>
      <c r="E19" s="451"/>
      <c r="F19" s="451"/>
      <c r="G19" s="451"/>
      <c r="H19" s="451"/>
      <c r="I19" s="451"/>
      <c r="J19" s="451"/>
      <c r="S19" s="395"/>
      <c r="T19" s="450"/>
      <c r="U19" s="450"/>
      <c r="V19" s="450"/>
      <c r="W19" s="450"/>
      <c r="X19" s="450"/>
      <c r="Y19" s="35"/>
      <c r="Z19" s="35"/>
      <c r="AA19" s="35"/>
      <c r="AE19" s="58"/>
      <c r="AF19" s="58"/>
      <c r="AG19" s="58"/>
      <c r="AH19" s="58"/>
      <c r="AI19" s="58"/>
      <c r="AJ19" s="58"/>
      <c r="AK19" s="58"/>
      <c r="AL19" s="58"/>
      <c r="AM19" s="58"/>
      <c r="AN19" s="58"/>
      <c r="AO19" s="58"/>
      <c r="AP19" s="58"/>
      <c r="AQ19" s="58"/>
      <c r="AR19" s="58"/>
      <c r="AY19" s="78"/>
    </row>
    <row r="20" spans="1:51" s="61" customFormat="1" ht="30" customHeight="1">
      <c r="A20" s="58"/>
      <c r="B20" s="451"/>
      <c r="C20" s="451"/>
      <c r="D20" s="451"/>
      <c r="E20" s="451"/>
      <c r="F20" s="451"/>
      <c r="G20" s="451"/>
      <c r="H20" s="451"/>
      <c r="I20" s="451"/>
      <c r="J20" s="451"/>
      <c r="R20" s="58"/>
      <c r="Y20" s="58"/>
      <c r="Z20" s="58"/>
      <c r="AA20" s="58"/>
      <c r="AB20" s="58"/>
      <c r="AC20" s="58"/>
      <c r="AD20" s="58"/>
      <c r="AE20" s="58"/>
      <c r="AF20" s="58"/>
      <c r="AG20" s="58"/>
      <c r="AH20" s="58"/>
      <c r="AI20" s="58"/>
      <c r="AJ20" s="58"/>
      <c r="AK20" s="58"/>
      <c r="AL20" s="58"/>
      <c r="AM20" s="58"/>
      <c r="AN20" s="58"/>
      <c r="AO20" s="58"/>
      <c r="AP20" s="58"/>
      <c r="AQ20" s="58"/>
      <c r="AR20" s="58"/>
      <c r="AY20" s="78"/>
    </row>
    <row r="21" spans="1:52" s="61" customFormat="1" ht="30" customHeight="1">
      <c r="A21" s="58"/>
      <c r="B21" s="451"/>
      <c r="C21" s="451"/>
      <c r="D21" s="451"/>
      <c r="E21" s="451"/>
      <c r="F21" s="451"/>
      <c r="G21" s="451"/>
      <c r="H21" s="451"/>
      <c r="I21" s="451"/>
      <c r="J21" s="451"/>
      <c r="R21" s="58"/>
      <c r="Y21" s="35"/>
      <c r="Z21" s="35"/>
      <c r="AA21" s="35"/>
      <c r="AB21" s="58"/>
      <c r="AC21" s="58"/>
      <c r="AD21" s="58"/>
      <c r="AE21" s="58"/>
      <c r="AF21" s="58"/>
      <c r="AG21" s="58"/>
      <c r="AH21" s="58"/>
      <c r="AI21" s="58"/>
      <c r="AJ21" s="58"/>
      <c r="AK21" s="58"/>
      <c r="AL21" s="58"/>
      <c r="AM21" s="58"/>
      <c r="AN21" s="58"/>
      <c r="AO21" s="58"/>
      <c r="AP21" s="58"/>
      <c r="AQ21" s="58"/>
      <c r="AR21" s="58"/>
      <c r="AS21" s="58"/>
      <c r="AZ21" s="78"/>
    </row>
    <row r="22" spans="1:52" s="61" customFormat="1" ht="20.25" customHeight="1">
      <c r="A22" s="58"/>
      <c r="K22" s="234"/>
      <c r="L22" s="58"/>
      <c r="M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Z22" s="78"/>
    </row>
    <row r="23" spans="1:52" s="61" customFormat="1" ht="30" customHeight="1">
      <c r="A23" s="58"/>
      <c r="K23" s="120"/>
      <c r="L23" s="58"/>
      <c r="M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Z23" s="78"/>
    </row>
    <row r="24" spans="11:29" ht="30" customHeight="1" thickBot="1">
      <c r="K24" s="39"/>
      <c r="M24" s="79"/>
      <c r="N24" s="81" t="s">
        <v>55</v>
      </c>
      <c r="O24" s="82"/>
      <c r="P24" s="82"/>
      <c r="Q24" s="83"/>
      <c r="R24" s="84"/>
      <c r="S24" s="85"/>
      <c r="T24" s="86"/>
      <c r="U24" s="85"/>
      <c r="V24" s="85"/>
      <c r="W24" s="201"/>
      <c r="AC24" s="87"/>
    </row>
    <row r="25" spans="1:42" s="66" customFormat="1" ht="30" customHeight="1" thickTop="1">
      <c r="A25" s="58"/>
      <c r="K25" s="120"/>
      <c r="L25" s="58"/>
      <c r="M25" s="54"/>
      <c r="N25" s="88" t="str">
        <f>"B×"&amp;補助名&amp;"以内"</f>
        <v>B×２／３以内</v>
      </c>
      <c r="O25" s="452" t="s">
        <v>32</v>
      </c>
      <c r="P25" s="88" t="str">
        <f>"B×"&amp;補助名&amp;"以内"</f>
        <v>B×２／３以内</v>
      </c>
      <c r="Q25" s="88" t="str">
        <f>"B×"&amp;補助名&amp;"以内"</f>
        <v>B×２／３以内</v>
      </c>
      <c r="R25" s="507" t="s">
        <v>42</v>
      </c>
      <c r="S25" s="537" t="s">
        <v>33</v>
      </c>
      <c r="T25" s="518" t="s">
        <v>78</v>
      </c>
      <c r="U25" s="493" t="s">
        <v>79</v>
      </c>
      <c r="V25" s="493" t="s">
        <v>80</v>
      </c>
      <c r="W25" s="493" t="s">
        <v>109</v>
      </c>
      <c r="X25" s="496" t="s">
        <v>113</v>
      </c>
      <c r="Y25" s="493" t="s">
        <v>121</v>
      </c>
      <c r="Z25" s="493" t="s">
        <v>122</v>
      </c>
      <c r="AA25" s="504" t="s">
        <v>47</v>
      </c>
      <c r="AB25" s="400"/>
      <c r="AC25" s="89"/>
      <c r="AD25" s="530" t="s">
        <v>101</v>
      </c>
      <c r="AE25" s="536" t="s">
        <v>189</v>
      </c>
      <c r="AF25" s="533"/>
      <c r="AG25" s="534"/>
      <c r="AH25" s="532" t="s">
        <v>178</v>
      </c>
      <c r="AI25" s="533"/>
      <c r="AJ25" s="534"/>
      <c r="AK25" s="486" t="s">
        <v>190</v>
      </c>
      <c r="AL25" s="486"/>
      <c r="AM25" s="487"/>
      <c r="AN25" s="526" t="s">
        <v>93</v>
      </c>
      <c r="AO25" s="526"/>
      <c r="AP25" s="527"/>
    </row>
    <row r="26" spans="13:42" ht="36.75" customHeight="1" thickBot="1">
      <c r="M26" s="54"/>
      <c r="N26" s="90" t="s">
        <v>43</v>
      </c>
      <c r="O26" s="453"/>
      <c r="P26" s="90" t="s">
        <v>44</v>
      </c>
      <c r="Q26" s="90" t="s">
        <v>21</v>
      </c>
      <c r="R26" s="508"/>
      <c r="S26" s="538"/>
      <c r="T26" s="519"/>
      <c r="U26" s="494"/>
      <c r="V26" s="494"/>
      <c r="W26" s="494"/>
      <c r="X26" s="497"/>
      <c r="Y26" s="494"/>
      <c r="Z26" s="494"/>
      <c r="AA26" s="505"/>
      <c r="AB26" s="400"/>
      <c r="AC26" s="89"/>
      <c r="AD26" s="531"/>
      <c r="AE26" s="92" t="s">
        <v>90</v>
      </c>
      <c r="AF26" s="93" t="s">
        <v>91</v>
      </c>
      <c r="AG26" s="93" t="s">
        <v>92</v>
      </c>
      <c r="AH26" s="93" t="s">
        <v>90</v>
      </c>
      <c r="AI26" s="93" t="s">
        <v>91</v>
      </c>
      <c r="AJ26" s="93" t="s">
        <v>92</v>
      </c>
      <c r="AK26" s="93" t="s">
        <v>90</v>
      </c>
      <c r="AL26" s="93" t="s">
        <v>91</v>
      </c>
      <c r="AM26" s="411" t="s">
        <v>92</v>
      </c>
      <c r="AN26" s="94" t="s">
        <v>90</v>
      </c>
      <c r="AO26" s="93" t="s">
        <v>91</v>
      </c>
      <c r="AP26" s="93" t="s">
        <v>92</v>
      </c>
    </row>
    <row r="27" spans="12:42" ht="30" customHeight="1" thickBot="1" thickTop="1">
      <c r="L27" s="80"/>
      <c r="M27" s="54"/>
      <c r="N27" s="95" t="s">
        <v>22</v>
      </c>
      <c r="O27" s="454"/>
      <c r="P27" s="91" t="s">
        <v>22</v>
      </c>
      <c r="Q27" s="91" t="s">
        <v>22</v>
      </c>
      <c r="R27" s="509"/>
      <c r="S27" s="539"/>
      <c r="T27" s="520"/>
      <c r="U27" s="495"/>
      <c r="V27" s="495"/>
      <c r="W27" s="495"/>
      <c r="X27" s="498"/>
      <c r="Y27" s="495"/>
      <c r="Z27" s="495"/>
      <c r="AA27" s="506"/>
      <c r="AB27" s="400"/>
      <c r="AC27" s="89"/>
      <c r="AD27" s="96" t="s">
        <v>35</v>
      </c>
      <c r="AE27" s="363">
        <f>補助上限額</f>
        <v>0</v>
      </c>
      <c r="AF27" s="364">
        <f>$H$16</f>
        <v>0</v>
      </c>
      <c r="AG27" s="365" t="str">
        <f>IF(AE27-AF27&gt;=0,"○","×")</f>
        <v>○</v>
      </c>
      <c r="AH27" s="363">
        <f>補助上限額</f>
        <v>0</v>
      </c>
      <c r="AI27" s="364">
        <f>$H$16</f>
        <v>0</v>
      </c>
      <c r="AJ27" s="365" t="str">
        <f>IF(AH27-AI27&gt;=0,"○","×")</f>
        <v>○</v>
      </c>
      <c r="AK27" s="364">
        <f>補助上限額</f>
        <v>0</v>
      </c>
      <c r="AL27" s="364">
        <f>$H$16</f>
        <v>0</v>
      </c>
      <c r="AM27" s="412" t="str">
        <f>IF(AK27-AL27&gt;=0,"○","×")</f>
        <v>○</v>
      </c>
      <c r="AN27" s="410">
        <f>IF('基本情報入力（使い方）'!$J$21=1,AE27,IF('基本情報入力（使い方）'!$J$21=2,AH27,AK27))</f>
        <v>0</v>
      </c>
      <c r="AO27" s="405">
        <f>IF('基本情報入力（使い方）'!$J$21=1,AF27,IF('基本情報入力（使い方）'!$J$21=2,AI27,AL27))</f>
        <v>0</v>
      </c>
      <c r="AP27" s="406" t="str">
        <f>IF('基本情報入力（使い方）'!$J$21=1,AG27,IF('基本情報入力（使い方）'!$J$21=2,AJ27,AM27))</f>
        <v>○</v>
      </c>
    </row>
    <row r="28" spans="12:42" ht="30" customHeight="1" thickTop="1">
      <c r="L28" s="80"/>
      <c r="M28" s="71" t="s">
        <v>64</v>
      </c>
      <c r="N28" s="129">
        <f>'機械装置費（50万円以上）'!Q23</f>
        <v>0</v>
      </c>
      <c r="O28" s="34">
        <f>IF($P$28&gt;0,1,"")</f>
      </c>
      <c r="P28" s="4">
        <f>MIN(N28,N36)</f>
        <v>0</v>
      </c>
      <c r="Q28" s="4">
        <f>IF(P28=0,0,MIN(P28,N36))</f>
        <v>0</v>
      </c>
      <c r="R28" s="5">
        <f aca="true" t="shared" si="1" ref="R28:R33">H10-N28</f>
        <v>0</v>
      </c>
      <c r="S28" s="358" t="str">
        <f aca="true" t="shared" si="2" ref="S28:S33">IF(AND(T28&lt;&gt;"×",U28&lt;&gt;"×",V28&lt;&gt;"×",W28&lt;&gt;"×",X28&lt;&gt;"×",Y28&lt;&gt;"×",Z28&lt;&gt;"×"),"○","×")</f>
        <v>×</v>
      </c>
      <c r="T28" s="358"/>
      <c r="U28" s="358">
        <f aca="true" t="shared" si="3" ref="U28:U33">IF(AND(E10&gt;=F10,F10&gt;=G10),"","×")</f>
      </c>
      <c r="V28" s="359" t="str">
        <f>AP29</f>
        <v>×</v>
      </c>
      <c r="W28" s="359"/>
      <c r="X28" s="397"/>
      <c r="Y28" s="359" t="str">
        <f aca="true" t="shared" si="4" ref="Y28:Z33">IF($Y$11="○","",$Y$11)</f>
        <v>×</v>
      </c>
      <c r="Z28" s="359" t="str">
        <f>IF($Y$11="○","",$Y$11)</f>
        <v>×</v>
      </c>
      <c r="AA28" s="510" t="str">
        <f>IF(OR(S28="×",S29="×",S30="×",S32="×",S31="×",S33="×",N9="×",N11="×",S13="×",Y9="×",Y11="×",S9="×",S11="×",S15="×",S17="×"),"×","○")</f>
        <v>×</v>
      </c>
      <c r="AB28" s="401"/>
      <c r="AC28" s="98"/>
      <c r="AD28" s="99" t="s">
        <v>97</v>
      </c>
      <c r="AE28" s="366">
        <f>補助下限額</f>
        <v>1000000</v>
      </c>
      <c r="AF28" s="367">
        <f>$H$16</f>
        <v>0</v>
      </c>
      <c r="AG28" s="368" t="str">
        <f>IF(AF28-AE28&gt;=0,"○","×")</f>
        <v>×</v>
      </c>
      <c r="AH28" s="366">
        <f>補助下限額</f>
        <v>1000000</v>
      </c>
      <c r="AI28" s="367">
        <f>$H$16</f>
        <v>0</v>
      </c>
      <c r="AJ28" s="368" t="str">
        <f>IF(AI28-AH28&gt;=0,"○","×")</f>
        <v>×</v>
      </c>
      <c r="AK28" s="367">
        <f>補助下限額</f>
        <v>1000000</v>
      </c>
      <c r="AL28" s="367">
        <f>$H$16</f>
        <v>0</v>
      </c>
      <c r="AM28" s="413" t="str">
        <f>IF(AL28-AK28&gt;=0,"○","×")</f>
        <v>×</v>
      </c>
      <c r="AN28" s="410">
        <f>IF('基本情報入力（使い方）'!$J$21=1,AE28,IF('基本情報入力（使い方）'!$J$21=2,AH28,AK28))</f>
        <v>1000000</v>
      </c>
      <c r="AO28" s="405">
        <f>IF('基本情報入力（使い方）'!$J$21=1,AF28,IF('基本情報入力（使い方）'!$J$21=2,AI28,AL28))</f>
        <v>0</v>
      </c>
      <c r="AP28" s="406" t="str">
        <f>IF('基本情報入力（使い方）'!$J$21=1,AG28,IF('基本情報入力（使い方）'!$J$21=2,AJ28,AM28))</f>
        <v>×</v>
      </c>
    </row>
    <row r="29" spans="12:42" ht="30" customHeight="1">
      <c r="L29" s="80"/>
      <c r="M29" s="74" t="s">
        <v>65</v>
      </c>
      <c r="N29" s="6">
        <f>'機械装置費（50万円未満）'!Q23</f>
        <v>0</v>
      </c>
      <c r="O29" s="12">
        <f>IF($P$29&gt;0,1,"")</f>
      </c>
      <c r="P29" s="7">
        <f>MIN(N29,N36)</f>
        <v>0</v>
      </c>
      <c r="Q29" s="7">
        <f>IF(P29=0,0,MIN(P29,(N36-P28)))</f>
        <v>0</v>
      </c>
      <c r="R29" s="8">
        <f t="shared" si="1"/>
        <v>0</v>
      </c>
      <c r="S29" s="52" t="str">
        <f t="shared" si="2"/>
        <v>×</v>
      </c>
      <c r="T29" s="52"/>
      <c r="U29" s="52">
        <f t="shared" si="3"/>
      </c>
      <c r="V29" s="360"/>
      <c r="W29" s="360"/>
      <c r="X29" s="398"/>
      <c r="Y29" s="359" t="str">
        <f t="shared" si="4"/>
        <v>×</v>
      </c>
      <c r="Z29" s="359" t="str">
        <f t="shared" si="4"/>
        <v>×</v>
      </c>
      <c r="AA29" s="511"/>
      <c r="AB29" s="401"/>
      <c r="AC29" s="98"/>
      <c r="AD29" s="100" t="s">
        <v>36</v>
      </c>
      <c r="AE29" s="369" t="s">
        <v>99</v>
      </c>
      <c r="AF29" s="370">
        <f>$G$10</f>
        <v>0</v>
      </c>
      <c r="AG29" s="368" t="str">
        <f>IF(AF29&gt;=500000,"○","×")</f>
        <v>×</v>
      </c>
      <c r="AH29" s="371" t="s">
        <v>99</v>
      </c>
      <c r="AI29" s="370">
        <f>$G$10</f>
        <v>0</v>
      </c>
      <c r="AJ29" s="368" t="str">
        <f>IF(AI29&gt;=500000,"○","×")</f>
        <v>×</v>
      </c>
      <c r="AK29" s="371" t="s">
        <v>45</v>
      </c>
      <c r="AL29" s="370">
        <f>$G$10</f>
        <v>0</v>
      </c>
      <c r="AM29" s="413" t="str">
        <f>IF(AL29&gt;=500000,"○","×")</f>
        <v>×</v>
      </c>
      <c r="AN29" s="410" t="str">
        <f>IF('基本情報入力（使い方）'!$J$21=1,AE29,IF('基本情報入力（使い方）'!$J$21=2,AH29,AK29))</f>
        <v>機械装置費で補助対象経費にして単価５０万円以上の設備投資が必要</v>
      </c>
      <c r="AO29" s="405">
        <f>IF('基本情報入力（使い方）'!$J$21=1,AF29,IF('基本情報入力（使い方）'!$J$21=2,AI29,AL29))</f>
        <v>0</v>
      </c>
      <c r="AP29" s="406" t="str">
        <f>IF('基本情報入力（使い方）'!$J$21=1,AG29,IF('基本情報入力（使い方）'!$J$21=2,AJ29,AM29))</f>
        <v>×</v>
      </c>
    </row>
    <row r="30" spans="12:42" ht="30" customHeight="1">
      <c r="L30" s="80"/>
      <c r="M30" s="74" t="s">
        <v>25</v>
      </c>
      <c r="N30" s="6">
        <f>IF(G12="",0,ROUNDDOWN(G12*補助率,0))</f>
        <v>0</v>
      </c>
      <c r="O30" s="12">
        <f>IF(N30=0,"",IF(SUM($N$28:$N$29)&gt;0,RANK(P30,$P$30:$P$33)+1,RANK(P30,$P$30:$P$33)))</f>
      </c>
      <c r="P30" s="7">
        <f>IF(SUM($P$28:$P$29)-$N$36&gt;=0,0,ROUNDDOWN(N30/$N$35*$N$39,0))</f>
        <v>0</v>
      </c>
      <c r="Q30" s="7">
        <f>IF($P$35-P30=0,P30+$P$39,P30)</f>
        <v>0</v>
      </c>
      <c r="R30" s="8">
        <f t="shared" si="1"/>
        <v>0</v>
      </c>
      <c r="S30" s="52" t="str">
        <f t="shared" si="2"/>
        <v>×</v>
      </c>
      <c r="T30" s="52" t="str">
        <f>IF(OR(AO31=0,AO31=""),"○",AP31)</f>
        <v>○</v>
      </c>
      <c r="U30" s="52">
        <f t="shared" si="3"/>
      </c>
      <c r="V30" s="360"/>
      <c r="W30" s="360" t="str">
        <f>AP30</f>
        <v>○</v>
      </c>
      <c r="X30" s="398"/>
      <c r="Y30" s="359" t="str">
        <f t="shared" si="4"/>
        <v>×</v>
      </c>
      <c r="Z30" s="359" t="str">
        <f t="shared" si="4"/>
        <v>×</v>
      </c>
      <c r="AA30" s="511"/>
      <c r="AB30" s="401"/>
      <c r="AC30" s="98"/>
      <c r="AD30" s="100" t="s">
        <v>37</v>
      </c>
      <c r="AE30" s="369" t="s">
        <v>46</v>
      </c>
      <c r="AF30" s="370">
        <f>$H$16-SUM($H$10:$H$11)</f>
        <v>0</v>
      </c>
      <c r="AG30" s="368" t="str">
        <f>IF(AF30&lt;=5000000,"○","×")</f>
        <v>○</v>
      </c>
      <c r="AH30" s="371" t="s">
        <v>46</v>
      </c>
      <c r="AI30" s="370">
        <f>$H$16-SUM($H$10:$H$11)</f>
        <v>0</v>
      </c>
      <c r="AJ30" s="368" t="str">
        <f>IF(AI30&lt;=5000000,"○","×")</f>
        <v>○</v>
      </c>
      <c r="AK30" s="407" t="s">
        <v>196</v>
      </c>
      <c r="AL30" s="408" t="s">
        <v>197</v>
      </c>
      <c r="AM30" s="409" t="s">
        <v>197</v>
      </c>
      <c r="AN30" s="410" t="str">
        <f>IF('基本情報入力（使い方）'!$J$21=1,AE30,IF('基本情報入力（使い方）'!$J$21=2,AH30,AK30))</f>
        <v>機械装置費以外の経費の補助金交付申請額は５００万円以下</v>
      </c>
      <c r="AO30" s="405">
        <f>IF('基本情報入力（使い方）'!$J$21=1,AF30,IF('基本情報入力（使い方）'!$J$21=2,AI30,AL30))</f>
        <v>0</v>
      </c>
      <c r="AP30" s="406" t="str">
        <f>IF('基本情報入力（使い方）'!$J$21=1,AG30,IF('基本情報入力（使い方）'!$J$21=2,AJ30,AM30))</f>
        <v>○</v>
      </c>
    </row>
    <row r="31" spans="12:42" ht="30" customHeight="1">
      <c r="L31" s="97"/>
      <c r="M31" s="74" t="s">
        <v>66</v>
      </c>
      <c r="N31" s="6">
        <f>IF(G13="",0,ROUNDDOWN(G13*補助率,0))</f>
        <v>0</v>
      </c>
      <c r="O31" s="12">
        <f>IF(N31=0,"",IF(SUM($N$28:$N$29)&gt;0,RANK(P31,$P$30:$P$33)+1,RANK(P31,$P$30:$P$33)))</f>
      </c>
      <c r="P31" s="7">
        <f>IF(SUM($P$28:$P$29)-$N$36&gt;=0,0,ROUNDDOWN(N31/$N$35*$N$39,0))</f>
        <v>0</v>
      </c>
      <c r="Q31" s="7">
        <f>IF($P$35-P31=0,P31+$P$39,P31)</f>
        <v>0</v>
      </c>
      <c r="R31" s="9">
        <f t="shared" si="1"/>
        <v>0</v>
      </c>
      <c r="S31" s="52" t="str">
        <f t="shared" si="2"/>
        <v>×</v>
      </c>
      <c r="T31" s="52"/>
      <c r="U31" s="52">
        <f t="shared" si="3"/>
      </c>
      <c r="V31" s="360"/>
      <c r="W31" s="360" t="str">
        <f>AP30</f>
        <v>○</v>
      </c>
      <c r="X31" s="398" t="str">
        <f>AP32</f>
        <v>×</v>
      </c>
      <c r="Y31" s="359" t="str">
        <f t="shared" si="4"/>
        <v>×</v>
      </c>
      <c r="Z31" s="359" t="str">
        <f t="shared" si="4"/>
        <v>×</v>
      </c>
      <c r="AA31" s="511"/>
      <c r="AB31" s="401"/>
      <c r="AC31" s="98"/>
      <c r="AD31" s="101" t="s">
        <v>25</v>
      </c>
      <c r="AE31" s="371" t="s">
        <v>184</v>
      </c>
      <c r="AF31" s="370">
        <f>$G$12</f>
        <v>0</v>
      </c>
      <c r="AG31" s="368" t="str">
        <f>IF($G$16/3-$G$12&gt;=0,"○","×")</f>
        <v>○</v>
      </c>
      <c r="AH31" s="371" t="s">
        <v>184</v>
      </c>
      <c r="AI31" s="370">
        <f>$G$12</f>
        <v>0</v>
      </c>
      <c r="AJ31" s="368" t="str">
        <f>IF($G$16/3-$G$12&gt;=0,"○","×")</f>
        <v>○</v>
      </c>
      <c r="AK31" s="371" t="s">
        <v>184</v>
      </c>
      <c r="AL31" s="370">
        <f>$G$12</f>
        <v>0</v>
      </c>
      <c r="AM31" s="413" t="str">
        <f>IF($G$16/3-$G$12&gt;=0,"○","×")</f>
        <v>○</v>
      </c>
      <c r="AN31" s="410" t="str">
        <f>IF('基本情報入力（使い方）'!$J$21=1,AE31,IF('基本情報入力（使い方）'!$J$21=2,AH31,AK31))</f>
        <v>技術導入費が補助対象経費の1/3を超えていないか</v>
      </c>
      <c r="AO31" s="405">
        <f>IF('基本情報入力（使い方）'!$J$21=1,AF31,IF('基本情報入力（使い方）'!$J$21=2,AI31,AL31))</f>
        <v>0</v>
      </c>
      <c r="AP31" s="406" t="str">
        <f>IF('基本情報入力（使い方）'!$J$21=1,AG31,IF('基本情報入力（使い方）'!$J$21=2,AJ31,AM31))</f>
        <v>○</v>
      </c>
    </row>
    <row r="32" spans="12:45" ht="30" customHeight="1">
      <c r="L32" s="97"/>
      <c r="M32" s="74" t="s">
        <v>26</v>
      </c>
      <c r="N32" s="6">
        <f>IF(G14="",0,ROUNDDOWN(G14*補助率,0))</f>
        <v>0</v>
      </c>
      <c r="O32" s="12">
        <f>IF(N32=0,"",IF(SUM($N$28:$N$29)&gt;0,RANK(P32,$P$30:$P$33)+1,RANK(P32,$P$30:$P$33)))</f>
      </c>
      <c r="P32" s="7">
        <f>IF(SUM($P$28:$P$29)-$N$36&gt;=0,0,ROUNDDOWN(N32/$N$35*$N$39,0))</f>
        <v>0</v>
      </c>
      <c r="Q32" s="7">
        <f>IF($P$35-P32=0,P32+$P$39,P32)</f>
        <v>0</v>
      </c>
      <c r="R32" s="8">
        <f t="shared" si="1"/>
        <v>0</v>
      </c>
      <c r="S32" s="52" t="str">
        <f t="shared" si="2"/>
        <v>×</v>
      </c>
      <c r="T32" s="52"/>
      <c r="U32" s="52">
        <f t="shared" si="3"/>
      </c>
      <c r="V32" s="360"/>
      <c r="W32" s="360" t="str">
        <f>AP30</f>
        <v>○</v>
      </c>
      <c r="X32" s="398"/>
      <c r="Y32" s="359" t="str">
        <f t="shared" si="4"/>
        <v>×</v>
      </c>
      <c r="Z32" s="359" t="str">
        <f t="shared" si="4"/>
        <v>×</v>
      </c>
      <c r="AA32" s="511"/>
      <c r="AB32" s="401"/>
      <c r="AC32" s="98"/>
      <c r="AD32" s="101" t="s">
        <v>66</v>
      </c>
      <c r="AE32" s="369" t="s">
        <v>182</v>
      </c>
      <c r="AF32" s="370">
        <f>$G$13</f>
        <v>0</v>
      </c>
      <c r="AG32" s="368" t="str">
        <f>IF(AND('基本情報入力（使い方）'!$J$31=2,AF32=0),"×","〇")</f>
        <v>×</v>
      </c>
      <c r="AH32" s="369" t="s">
        <v>182</v>
      </c>
      <c r="AI32" s="370">
        <f>$G$13</f>
        <v>0</v>
      </c>
      <c r="AJ32" s="368" t="str">
        <f>IF(AND('基本情報入力（使い方）'!$J$31=2,AI32=0),"×","〇")</f>
        <v>×</v>
      </c>
      <c r="AK32" s="371" t="s">
        <v>182</v>
      </c>
      <c r="AL32" s="370">
        <f>$G$13</f>
        <v>0</v>
      </c>
      <c r="AM32" s="413" t="str">
        <f>IF(AND('基本情報入力（使い方）'!$J$31=2,AL32=0),"×","〇")</f>
        <v>×</v>
      </c>
      <c r="AN32" s="410" t="str">
        <f>IF('基本情報入力（使い方）'!$J$21=1,AE32,IF('基本情報入力（使い方）'!$J$21=2,AH32,AK32))</f>
        <v>専門家の活用ありで専門家経費を使用しているか</v>
      </c>
      <c r="AO32" s="405">
        <f>IF('基本情報入力（使い方）'!$J$21=1,AF32,IF('基本情報入力（使い方）'!$J$21=2,AI32,AL32))</f>
        <v>0</v>
      </c>
      <c r="AP32" s="406" t="str">
        <f>IF('基本情報入力（使い方）'!$J$21=1,AG32,IF('基本情報入力（使い方）'!$J$21=2,AJ32,AM32))</f>
        <v>×</v>
      </c>
      <c r="AQ32" s="120"/>
      <c r="AR32" s="120"/>
      <c r="AS32" s="120"/>
    </row>
    <row r="33" spans="12:45" ht="30" customHeight="1" thickBot="1">
      <c r="L33" s="97"/>
      <c r="M33" s="74" t="s">
        <v>181</v>
      </c>
      <c r="N33" s="6">
        <f>IF(G15="",0,ROUNDDOWN(G15*補助率,0))</f>
        <v>0</v>
      </c>
      <c r="O33" s="12">
        <f>IF(N33=0,"",IF(SUM($N$28:$N$29)&gt;0,RANK(P33,$P$30:$P$33)+1,RANK(P33,$P$30:$P$33)))</f>
      </c>
      <c r="P33" s="7">
        <f>IF(SUM($P$28:$P$29)-$N$36&gt;=0,0,ROUNDDOWN(N33/$N$35*$N$39,0))</f>
        <v>0</v>
      </c>
      <c r="Q33" s="7">
        <f>IF($P$35-P33=0,P33+$P$39,P33)</f>
        <v>0</v>
      </c>
      <c r="R33" s="9">
        <f t="shared" si="1"/>
        <v>0</v>
      </c>
      <c r="S33" s="361" t="str">
        <f t="shared" si="2"/>
        <v>×</v>
      </c>
      <c r="T33" s="361"/>
      <c r="U33" s="361">
        <f t="shared" si="3"/>
      </c>
      <c r="V33" s="362"/>
      <c r="W33" s="362" t="str">
        <f>AP30</f>
        <v>○</v>
      </c>
      <c r="X33" s="399"/>
      <c r="Y33" s="362" t="str">
        <f t="shared" si="4"/>
        <v>×</v>
      </c>
      <c r="Z33" s="362" t="str">
        <f t="shared" si="4"/>
        <v>×</v>
      </c>
      <c r="AA33" s="512"/>
      <c r="AB33" s="401"/>
      <c r="AC33" s="98"/>
      <c r="AD33" s="382"/>
      <c r="AE33" s="388"/>
      <c r="AF33" s="389"/>
      <c r="AG33" s="390"/>
      <c r="AH33" s="388"/>
      <c r="AI33" s="389"/>
      <c r="AJ33" s="390"/>
      <c r="AK33" s="388"/>
      <c r="AL33" s="389"/>
      <c r="AM33" s="390"/>
      <c r="AN33" s="382"/>
      <c r="AO33" s="383"/>
      <c r="AP33" s="384"/>
      <c r="AQ33" s="44"/>
      <c r="AR33" s="44"/>
      <c r="AS33" s="387"/>
    </row>
    <row r="34" spans="12:45" ht="30" customHeight="1" thickTop="1">
      <c r="L34" s="97"/>
      <c r="M34" s="103" t="s">
        <v>24</v>
      </c>
      <c r="N34" s="404">
        <f>SUM(N28:N33)</f>
        <v>0</v>
      </c>
      <c r="O34" s="104"/>
      <c r="P34" s="414">
        <f>SUM(P28:P33)</f>
        <v>0</v>
      </c>
      <c r="Q34" s="404">
        <f>SUM(Q28:Q33)</f>
        <v>0</v>
      </c>
      <c r="R34" s="105"/>
      <c r="S34" s="396" t="s">
        <v>54</v>
      </c>
      <c r="T34" s="36"/>
      <c r="U34" s="304"/>
      <c r="V34" s="304"/>
      <c r="W34" s="304" t="s">
        <v>120</v>
      </c>
      <c r="X34" s="304"/>
      <c r="Y34" s="304"/>
      <c r="Z34" s="304"/>
      <c r="AA34" s="402"/>
      <c r="AB34" s="403"/>
      <c r="AC34" s="98"/>
      <c r="AD34" s="118"/>
      <c r="AE34" s="391"/>
      <c r="AF34" s="392"/>
      <c r="AG34" s="393"/>
      <c r="AH34" s="391"/>
      <c r="AI34" s="392"/>
      <c r="AJ34" s="393"/>
      <c r="AK34" s="391"/>
      <c r="AL34" s="392"/>
      <c r="AM34" s="393"/>
      <c r="AN34" s="118"/>
      <c r="AO34" s="385"/>
      <c r="AP34" s="386"/>
      <c r="AQ34" s="44"/>
      <c r="AR34" s="44"/>
      <c r="AS34" s="387"/>
    </row>
    <row r="35" spans="12:45" ht="30" customHeight="1">
      <c r="L35" s="97"/>
      <c r="M35" s="107" t="s">
        <v>56</v>
      </c>
      <c r="N35" s="415">
        <f>N34-SUM(N28:N29)</f>
        <v>0</v>
      </c>
      <c r="O35" s="107" t="s">
        <v>57</v>
      </c>
      <c r="P35" s="416">
        <f>IF(ISERROR(VLOOKUP(2,$O$28:$P$33,2,FALSE)),0,VLOOKUP(2,$O$28:$P$33,2,FALSE))</f>
        <v>0</v>
      </c>
      <c r="Q35" s="108" t="s">
        <v>152</v>
      </c>
      <c r="R35" s="65"/>
      <c r="S35" s="109" t="s">
        <v>192</v>
      </c>
      <c r="T35" s="58"/>
      <c r="U35" s="58"/>
      <c r="AA35" s="120"/>
      <c r="AB35" s="403"/>
      <c r="AC35" s="98"/>
      <c r="AD35" s="118"/>
      <c r="AE35" s="391"/>
      <c r="AF35" s="392"/>
      <c r="AG35" s="393"/>
      <c r="AH35" s="391"/>
      <c r="AI35" s="392"/>
      <c r="AJ35" s="393"/>
      <c r="AK35" s="391"/>
      <c r="AL35" s="392"/>
      <c r="AM35" s="393"/>
      <c r="AN35" s="118"/>
      <c r="AO35" s="385"/>
      <c r="AP35" s="386"/>
      <c r="AQ35" s="44"/>
      <c r="AR35" s="44"/>
      <c r="AS35" s="387"/>
    </row>
    <row r="36" spans="12:45" ht="30" customHeight="1">
      <c r="L36" s="97"/>
      <c r="M36" s="107" t="s">
        <v>58</v>
      </c>
      <c r="N36" s="415">
        <f>MIN(N34,補助上限額)</f>
        <v>0</v>
      </c>
      <c r="O36" s="107" t="s">
        <v>59</v>
      </c>
      <c r="P36" s="416">
        <f>SUMIF(O28:O33,2,P28:P33)</f>
        <v>0</v>
      </c>
      <c r="Q36" s="108" t="s">
        <v>151</v>
      </c>
      <c r="R36" s="65"/>
      <c r="T36" s="58"/>
      <c r="U36" s="58"/>
      <c r="AA36" s="120"/>
      <c r="AB36" s="403"/>
      <c r="AC36" s="98"/>
      <c r="AD36" s="118"/>
      <c r="AE36" s="391"/>
      <c r="AF36" s="392"/>
      <c r="AG36" s="393"/>
      <c r="AH36" s="391"/>
      <c r="AI36" s="392"/>
      <c r="AJ36" s="393"/>
      <c r="AK36" s="391"/>
      <c r="AL36" s="392"/>
      <c r="AM36" s="393"/>
      <c r="AN36" s="118"/>
      <c r="AO36" s="385"/>
      <c r="AP36" s="386"/>
      <c r="AQ36" s="44"/>
      <c r="AR36" s="44"/>
      <c r="AS36" s="387"/>
    </row>
    <row r="37" spans="12:43" ht="30" customHeight="1">
      <c r="L37" s="102"/>
      <c r="M37" s="107" t="s">
        <v>72</v>
      </c>
      <c r="N37" s="415">
        <f>MAX(N36-SUM(N28:N29),0)</f>
        <v>0</v>
      </c>
      <c r="O37" s="133" t="s">
        <v>84</v>
      </c>
      <c r="P37" s="417">
        <f>MIN(N38-(P34-SUM(P28:P29)),N36-P34)</f>
        <v>0</v>
      </c>
      <c r="Q37" s="111"/>
      <c r="R37" s="65"/>
      <c r="T37" s="58"/>
      <c r="U37" s="58"/>
      <c r="AA37" s="120"/>
      <c r="AB37" s="403"/>
      <c r="AC37" s="98"/>
      <c r="AD37" s="118"/>
      <c r="AE37" s="386"/>
      <c r="AF37" s="386"/>
      <c r="AG37" s="386"/>
      <c r="AH37" s="386"/>
      <c r="AI37" s="386"/>
      <c r="AJ37" s="386"/>
      <c r="AK37" s="386"/>
      <c r="AL37" s="386"/>
      <c r="AM37" s="386"/>
      <c r="AN37" s="61"/>
      <c r="AO37" s="61"/>
      <c r="AP37" s="61"/>
      <c r="AQ37" s="61"/>
    </row>
    <row r="38" spans="12:45" ht="30" customHeight="1">
      <c r="L38" s="97"/>
      <c r="M38" s="107" t="s">
        <v>73</v>
      </c>
      <c r="N38" s="415">
        <f>IF(NOT(N50="小規模型（試作開発等）"),5000000,N36)</f>
        <v>5000000</v>
      </c>
      <c r="O38" s="107" t="s">
        <v>85</v>
      </c>
      <c r="P38" s="418">
        <f>IF(P35=0,0,P36/P35)</f>
        <v>0</v>
      </c>
      <c r="Q38" s="112"/>
      <c r="R38" s="113"/>
      <c r="AA38" s="120"/>
      <c r="AB38" s="402"/>
      <c r="AC38" s="120"/>
      <c r="AD38" s="78"/>
      <c r="AE38" s="61"/>
      <c r="AF38" s="61"/>
      <c r="AG38" s="61"/>
      <c r="AH38" s="61"/>
      <c r="AI38" s="61"/>
      <c r="AJ38" s="61"/>
      <c r="AK38" s="61"/>
      <c r="AL38" s="61"/>
      <c r="AM38" s="61"/>
      <c r="AN38" s="61"/>
      <c r="AO38" s="61"/>
      <c r="AP38" s="61"/>
      <c r="AQ38" s="61"/>
      <c r="AR38" s="61"/>
      <c r="AS38" s="61"/>
    </row>
    <row r="39" spans="12:46" ht="30" customHeight="1">
      <c r="L39" s="97"/>
      <c r="M39" s="114" t="s">
        <v>149</v>
      </c>
      <c r="N39" s="415">
        <f>MIN(N36,N37,N38)</f>
        <v>0</v>
      </c>
      <c r="O39" s="115" t="s">
        <v>150</v>
      </c>
      <c r="P39" s="417">
        <f>IF(P38=0,0,ROUNDDOWN(P37/P38,0))</f>
        <v>0</v>
      </c>
      <c r="Q39" s="112"/>
      <c r="R39" s="113"/>
      <c r="U39" s="36"/>
      <c r="V39" s="36"/>
      <c r="W39" s="37"/>
      <c r="AA39" s="120"/>
      <c r="AB39" s="120"/>
      <c r="AC39" s="120"/>
      <c r="AD39" s="78"/>
      <c r="AE39" s="61"/>
      <c r="AF39" s="61"/>
      <c r="AG39" s="61"/>
      <c r="AH39" s="61"/>
      <c r="AI39" s="61"/>
      <c r="AJ39" s="61"/>
      <c r="AK39" s="61"/>
      <c r="AL39" s="61"/>
      <c r="AM39" s="61"/>
      <c r="AN39" s="61"/>
      <c r="AO39" s="61"/>
      <c r="AP39" s="61"/>
      <c r="AQ39" s="61"/>
      <c r="AR39" s="61"/>
      <c r="AS39" s="61"/>
      <c r="AT39" s="61"/>
    </row>
    <row r="40" spans="12:46" ht="30" customHeight="1">
      <c r="L40" s="97"/>
      <c r="T40" s="58"/>
      <c r="U40" s="58"/>
      <c r="AA40" s="120"/>
      <c r="AB40" s="120"/>
      <c r="AC40" s="120"/>
      <c r="AD40" s="120"/>
      <c r="AG40" s="61"/>
      <c r="AH40" s="61"/>
      <c r="AI40" s="61"/>
      <c r="AJ40" s="61"/>
      <c r="AK40" s="61"/>
      <c r="AL40" s="61"/>
      <c r="AM40" s="61"/>
      <c r="AN40" s="61"/>
      <c r="AO40" s="61"/>
      <c r="AP40" s="61"/>
      <c r="AQ40" s="61"/>
      <c r="AR40" s="61"/>
      <c r="AS40" s="61"/>
      <c r="AT40" s="61"/>
    </row>
    <row r="41" spans="12:45" ht="30" customHeight="1">
      <c r="L41" s="80"/>
      <c r="T41" s="58"/>
      <c r="U41" s="58"/>
      <c r="AA41" s="120"/>
      <c r="AB41" s="120"/>
      <c r="AC41" s="78"/>
      <c r="AD41" s="120"/>
      <c r="AE41" s="61"/>
      <c r="AF41" s="61"/>
      <c r="AG41" s="61"/>
      <c r="AH41" s="61"/>
      <c r="AI41" s="61"/>
      <c r="AJ41" s="61"/>
      <c r="AK41" s="61"/>
      <c r="AL41" s="61"/>
      <c r="AM41" s="61"/>
      <c r="AN41" s="61"/>
      <c r="AO41" s="61"/>
      <c r="AP41" s="61"/>
      <c r="AQ41" s="61"/>
      <c r="AR41" s="61"/>
      <c r="AS41" s="61"/>
    </row>
    <row r="42" spans="12:45" ht="30" customHeight="1">
      <c r="L42" s="106"/>
      <c r="T42" s="58"/>
      <c r="U42" s="58"/>
      <c r="AA42" s="120"/>
      <c r="AB42" s="120"/>
      <c r="AC42" s="78"/>
      <c r="AD42" s="120"/>
      <c r="AE42" s="61"/>
      <c r="AF42" s="61"/>
      <c r="AG42" s="61"/>
      <c r="AH42" s="61"/>
      <c r="AI42" s="61"/>
      <c r="AJ42" s="61"/>
      <c r="AK42" s="61"/>
      <c r="AL42" s="61"/>
      <c r="AM42" s="61"/>
      <c r="AN42" s="61"/>
      <c r="AO42" s="61"/>
      <c r="AP42" s="61"/>
      <c r="AQ42" s="61"/>
      <c r="AR42" s="61"/>
      <c r="AS42" s="61"/>
    </row>
    <row r="43" spans="12:45" ht="30" customHeight="1">
      <c r="L43" s="106"/>
      <c r="T43" s="58"/>
      <c r="U43" s="58"/>
      <c r="AD43" s="61"/>
      <c r="AE43" s="61"/>
      <c r="AF43" s="61"/>
      <c r="AG43" s="61"/>
      <c r="AH43" s="61"/>
      <c r="AI43" s="61"/>
      <c r="AJ43" s="61"/>
      <c r="AK43" s="61"/>
      <c r="AL43" s="61"/>
      <c r="AM43" s="61"/>
      <c r="AN43" s="61"/>
      <c r="AO43" s="61"/>
      <c r="AP43" s="61"/>
      <c r="AQ43" s="61"/>
      <c r="AR43" s="61"/>
      <c r="AS43" s="61"/>
    </row>
    <row r="44" spans="12:34" ht="30" customHeight="1">
      <c r="L44" s="106"/>
      <c r="M44" s="79"/>
      <c r="T44" s="58"/>
      <c r="U44" s="58"/>
      <c r="AC44" s="66"/>
      <c r="AD44" s="61"/>
      <c r="AE44" s="61"/>
      <c r="AF44" s="61"/>
      <c r="AG44" s="61"/>
      <c r="AH44" s="61"/>
    </row>
    <row r="45" spans="15:45" ht="30" customHeight="1">
      <c r="O45" s="116"/>
      <c r="P45" s="116"/>
      <c r="T45" s="58"/>
      <c r="U45" s="58"/>
      <c r="AI45" s="66"/>
      <c r="AJ45" s="66"/>
      <c r="AK45" s="66"/>
      <c r="AL45" s="66"/>
      <c r="AM45" s="66"/>
      <c r="AN45" s="66"/>
      <c r="AO45" s="66"/>
      <c r="AP45" s="66"/>
      <c r="AQ45" s="66"/>
      <c r="AR45" s="66"/>
      <c r="AS45" s="66"/>
    </row>
    <row r="46" spans="13:44" ht="30" customHeight="1" thickBot="1">
      <c r="M46" s="40" t="s">
        <v>48</v>
      </c>
      <c r="N46" s="41"/>
      <c r="O46" s="41"/>
      <c r="P46" s="116"/>
      <c r="T46" s="58"/>
      <c r="U46" s="58"/>
      <c r="AD46" s="66"/>
      <c r="AE46" s="66"/>
      <c r="AF46" s="66"/>
      <c r="AG46" s="66"/>
      <c r="AH46" s="66"/>
      <c r="AI46" s="66"/>
      <c r="AJ46" s="66"/>
      <c r="AK46" s="66"/>
      <c r="AL46" s="66"/>
      <c r="AM46" s="66"/>
      <c r="AN46" s="66"/>
      <c r="AO46" s="66"/>
      <c r="AP46" s="66"/>
      <c r="AQ46" s="66"/>
      <c r="AR46" s="66"/>
    </row>
    <row r="47" spans="13:21" ht="30" customHeight="1" thickTop="1">
      <c r="M47" s="47" t="s">
        <v>49</v>
      </c>
      <c r="N47" s="521" t="s">
        <v>41</v>
      </c>
      <c r="O47" s="522"/>
      <c r="P47" s="523"/>
      <c r="T47" s="58"/>
      <c r="U47" s="58"/>
    </row>
    <row r="48" spans="13:21" ht="30" customHeight="1">
      <c r="M48" s="48" t="s">
        <v>50</v>
      </c>
      <c r="N48" s="515">
        <v>0.08</v>
      </c>
      <c r="O48" s="516"/>
      <c r="P48" s="517"/>
      <c r="T48" s="58"/>
      <c r="U48" s="58"/>
    </row>
    <row r="49" spans="13:21" ht="30" customHeight="1">
      <c r="M49" s="49" t="s">
        <v>51</v>
      </c>
      <c r="N49" s="499" t="str">
        <f>VLOOKUP('基本情報入力（使い方）'!J16,'設定'!B:C,2)</f>
        <v>革新的サービス</v>
      </c>
      <c r="O49" s="500"/>
      <c r="P49" s="501"/>
      <c r="T49" s="58"/>
      <c r="U49" s="58"/>
    </row>
    <row r="50" spans="13:21" ht="30" customHeight="1">
      <c r="M50" s="49"/>
      <c r="N50" s="499" t="str">
        <f>VLOOKUP('基本情報入力（使い方）'!J21,'設定'!E:H,2)&amp;VLOOKUP('基本情報入力（使い方）'!J21,'設定'!E:H,3)</f>
        <v>企業間データ活用型</v>
      </c>
      <c r="O50" s="500"/>
      <c r="P50" s="501"/>
      <c r="T50" s="58"/>
      <c r="U50" s="58"/>
    </row>
    <row r="51" spans="13:21" ht="30" customHeight="1">
      <c r="M51" s="49"/>
      <c r="N51" s="499" t="str">
        <f>VLOOKUP('基本情報入力（使い方）'!J31,'設定'!K:M,2)</f>
        <v>専門家活用あり</v>
      </c>
      <c r="O51" s="500"/>
      <c r="P51" s="501"/>
      <c r="R51" s="42"/>
      <c r="T51" s="58"/>
      <c r="U51" s="58"/>
    </row>
    <row r="52" spans="13:21" ht="30" customHeight="1">
      <c r="M52" s="49" t="s">
        <v>174</v>
      </c>
      <c r="N52" s="344" t="str">
        <f>IF('基本情報入力（使い方）'!J21=1,"２／３",VLOOKUP('基本情報入力（使い方）'!J26,'設定'!P:R,2))</f>
        <v>２／３</v>
      </c>
      <c r="O52" s="502">
        <f>IF('基本情報入力（使い方）'!J20=1,2/3,VLOOKUP('基本情報入力（使い方）'!J26,'設定'!P:R,3))</f>
        <v>0.6666666666666666</v>
      </c>
      <c r="P52" s="503"/>
      <c r="T52" s="513"/>
      <c r="U52" s="58"/>
    </row>
    <row r="53" spans="13:21" ht="30" customHeight="1">
      <c r="M53" s="49" t="s">
        <v>52</v>
      </c>
      <c r="N53" s="484">
        <f>IF('基本情報入力（使い方）'!J21=1,'基本情報入力（使い方）'!E39,VLOOKUP('基本情報入力（使い方）'!J21,'設定'!E:H,4)+VLOOKUP('基本情報入力（使い方）'!J31,'設定'!K:M,3))</f>
        <v>0</v>
      </c>
      <c r="O53" s="485"/>
      <c r="P53" s="256" t="s">
        <v>115</v>
      </c>
      <c r="T53" s="513"/>
      <c r="U53" s="58"/>
    </row>
    <row r="54" spans="13:21" ht="30" customHeight="1" thickBot="1">
      <c r="M54" s="50" t="s">
        <v>97</v>
      </c>
      <c r="N54" s="524">
        <f>VLOOKUP('基本情報入力（使い方）'!J21,'設定'!E:I,5)</f>
        <v>1000000</v>
      </c>
      <c r="O54" s="525"/>
      <c r="P54" s="123" t="s">
        <v>115</v>
      </c>
      <c r="T54" s="513"/>
      <c r="U54" s="58"/>
    </row>
    <row r="55" spans="20:21" ht="30" customHeight="1" thickTop="1">
      <c r="T55" s="513"/>
      <c r="U55" s="58"/>
    </row>
    <row r="56" spans="20:21" ht="30" customHeight="1">
      <c r="T56" s="513"/>
      <c r="U56" s="58"/>
    </row>
    <row r="57" spans="20:21" ht="30" customHeight="1">
      <c r="T57" s="513"/>
      <c r="U57" s="58"/>
    </row>
    <row r="58" spans="20:21" ht="30" customHeight="1">
      <c r="T58" s="513"/>
      <c r="U58" s="54"/>
    </row>
    <row r="59" spans="20:21" ht="30" customHeight="1">
      <c r="T59" s="513"/>
      <c r="U59" s="54"/>
    </row>
    <row r="60" spans="20:53" ht="31.5" customHeight="1">
      <c r="T60" s="513"/>
      <c r="U60" s="54"/>
      <c r="AW60" s="54"/>
      <c r="AX60" s="54"/>
      <c r="AY60" s="54"/>
      <c r="AZ60" s="54"/>
      <c r="BA60" s="54"/>
    </row>
    <row r="61" spans="20:53" ht="38.25" customHeight="1">
      <c r="T61" s="513"/>
      <c r="U61" s="54"/>
      <c r="AW61" s="54"/>
      <c r="AX61" s="54"/>
      <c r="AY61" s="54"/>
      <c r="AZ61" s="54"/>
      <c r="BA61" s="54"/>
    </row>
    <row r="62" spans="20:28" ht="38.25" customHeight="1">
      <c r="T62" s="513"/>
      <c r="U62" s="54"/>
      <c r="V62" s="54"/>
      <c r="W62" s="54"/>
      <c r="X62" s="54"/>
      <c r="Y62" s="54"/>
      <c r="Z62" s="54"/>
      <c r="AA62" s="54"/>
      <c r="AB62" s="54"/>
    </row>
    <row r="63" spans="20:28" ht="38.25" customHeight="1">
      <c r="T63" s="513"/>
      <c r="U63" s="54"/>
      <c r="V63" s="54"/>
      <c r="W63" s="54"/>
      <c r="X63" s="54"/>
      <c r="Y63" s="54"/>
      <c r="Z63" s="54"/>
      <c r="AA63" s="54"/>
      <c r="AB63" s="54"/>
    </row>
    <row r="64" spans="17:28" ht="38.25" customHeight="1">
      <c r="Q64" s="43"/>
      <c r="T64" s="513"/>
      <c r="U64" s="54"/>
      <c r="V64" s="54"/>
      <c r="W64" s="54"/>
      <c r="X64" s="54"/>
      <c r="Y64" s="54"/>
      <c r="Z64" s="54"/>
      <c r="AA64" s="54"/>
      <c r="AB64" s="54"/>
    </row>
    <row r="65" spans="13:28" ht="30" customHeight="1">
      <c r="M65" s="64"/>
      <c r="N65" s="119"/>
      <c r="O65" s="119"/>
      <c r="P65" s="119"/>
      <c r="T65" s="513"/>
      <c r="U65" s="54"/>
      <c r="V65" s="54"/>
      <c r="W65" s="54"/>
      <c r="X65" s="54"/>
      <c r="Y65" s="54"/>
      <c r="Z65" s="54"/>
      <c r="AA65" s="54"/>
      <c r="AB65" s="54"/>
    </row>
    <row r="66" spans="20:28" ht="30" customHeight="1">
      <c r="T66" s="513"/>
      <c r="U66" s="514"/>
      <c r="V66" s="514"/>
      <c r="W66" s="514"/>
      <c r="X66" s="56"/>
      <c r="Y66" s="56"/>
      <c r="Z66" s="56"/>
      <c r="AA66" s="56"/>
      <c r="AB66" s="56"/>
    </row>
    <row r="67" spans="12:28" ht="30" customHeight="1">
      <c r="L67" s="80"/>
      <c r="T67" s="513"/>
      <c r="U67" s="514"/>
      <c r="V67" s="514"/>
      <c r="W67" s="514"/>
      <c r="X67" s="56"/>
      <c r="Y67" s="56"/>
      <c r="Z67" s="56"/>
      <c r="AA67" s="56"/>
      <c r="AB67" s="56"/>
    </row>
    <row r="68" spans="20:21" ht="30" customHeight="1">
      <c r="T68" s="58"/>
      <c r="U68" s="58"/>
    </row>
    <row r="69" spans="20:21" ht="20.25" customHeight="1">
      <c r="T69" s="58"/>
      <c r="U69" s="58"/>
    </row>
    <row r="70" spans="20:58" ht="30" customHeight="1">
      <c r="T70" s="58"/>
      <c r="U70" s="58"/>
      <c r="AT70" s="117"/>
      <c r="AU70" s="117"/>
      <c r="AV70" s="45"/>
      <c r="AW70" s="45"/>
      <c r="AX70" s="45"/>
      <c r="AY70" s="45"/>
      <c r="AZ70" s="45"/>
      <c r="BA70" s="45"/>
      <c r="BB70" s="45"/>
      <c r="BC70" s="45"/>
      <c r="BD70" s="45"/>
      <c r="BE70" s="45"/>
      <c r="BF70" s="45"/>
    </row>
    <row r="71" spans="20:58" ht="30" customHeight="1">
      <c r="T71" s="58"/>
      <c r="U71" s="58"/>
      <c r="AT71" s="118"/>
      <c r="AU71" s="44"/>
      <c r="AV71" s="44"/>
      <c r="AW71" s="45"/>
      <c r="AX71" s="44"/>
      <c r="AY71" s="45"/>
      <c r="AZ71" s="44"/>
      <c r="BA71" s="45"/>
      <c r="BB71" s="44"/>
      <c r="BC71" s="45"/>
      <c r="BD71" s="44"/>
      <c r="BE71" s="44"/>
      <c r="BF71" s="44"/>
    </row>
    <row r="72" spans="20:58" ht="30" customHeight="1">
      <c r="T72" s="58"/>
      <c r="U72" s="58"/>
      <c r="AT72" s="118"/>
      <c r="AU72" s="44"/>
      <c r="AV72" s="44"/>
      <c r="AW72" s="45"/>
      <c r="AX72" s="44"/>
      <c r="AY72" s="45"/>
      <c r="AZ72" s="44"/>
      <c r="BA72" s="45"/>
      <c r="BB72" s="44"/>
      <c r="BC72" s="45"/>
      <c r="BD72" s="44"/>
      <c r="BE72" s="44"/>
      <c r="BF72" s="44"/>
    </row>
    <row r="73" spans="20:58" ht="30" customHeight="1">
      <c r="T73" s="58"/>
      <c r="U73" s="58"/>
      <c r="AT73" s="118"/>
      <c r="AU73" s="44"/>
      <c r="AV73" s="44"/>
      <c r="AW73" s="45"/>
      <c r="AX73" s="44"/>
      <c r="AY73" s="45"/>
      <c r="AZ73" s="44"/>
      <c r="BA73" s="45"/>
      <c r="BB73" s="44"/>
      <c r="BC73" s="45"/>
      <c r="BD73" s="44"/>
      <c r="BE73" s="44"/>
      <c r="BF73" s="44"/>
    </row>
    <row r="74" spans="20:58" ht="30" customHeight="1">
      <c r="T74" s="58"/>
      <c r="U74" s="58"/>
      <c r="AT74" s="118"/>
      <c r="AU74" s="45"/>
      <c r="AV74" s="44"/>
      <c r="AW74" s="45"/>
      <c r="AX74" s="44"/>
      <c r="AY74" s="45"/>
      <c r="AZ74" s="44"/>
      <c r="BA74" s="45"/>
      <c r="BB74" s="44"/>
      <c r="BC74" s="45"/>
      <c r="BD74" s="44"/>
      <c r="BE74" s="44"/>
      <c r="BF74" s="44"/>
    </row>
    <row r="75" spans="20:58" ht="30" customHeight="1">
      <c r="T75" s="58"/>
      <c r="U75" s="58"/>
      <c r="AT75" s="78"/>
      <c r="AU75" s="78"/>
      <c r="AV75" s="78"/>
      <c r="AW75" s="78"/>
      <c r="AX75" s="78"/>
      <c r="AY75" s="78"/>
      <c r="AZ75" s="78"/>
      <c r="BA75" s="78"/>
      <c r="BB75" s="78"/>
      <c r="BC75" s="78"/>
      <c r="BD75" s="78"/>
      <c r="BE75" s="78"/>
      <c r="BF75" s="78"/>
    </row>
    <row r="76" spans="20:58" ht="26.25" customHeight="1">
      <c r="T76" s="58"/>
      <c r="U76" s="58"/>
      <c r="AT76" s="117"/>
      <c r="AU76" s="45"/>
      <c r="AV76" s="117"/>
      <c r="AW76" s="45"/>
      <c r="AX76" s="117"/>
      <c r="AY76" s="45"/>
      <c r="AZ76" s="117"/>
      <c r="BA76" s="45"/>
      <c r="BB76" s="117"/>
      <c r="BC76" s="45"/>
      <c r="BD76" s="117"/>
      <c r="BE76" s="117"/>
      <c r="BF76" s="117"/>
    </row>
    <row r="77" spans="20:51" ht="13.5">
      <c r="T77" s="58"/>
      <c r="U77" s="58"/>
      <c r="AT77" s="54"/>
      <c r="AU77" s="54"/>
      <c r="AV77" s="54"/>
      <c r="AW77" s="54"/>
      <c r="AX77" s="54"/>
      <c r="AY77" s="54"/>
    </row>
    <row r="78" spans="20:21" ht="11.25">
      <c r="T78" s="58"/>
      <c r="U78" s="58"/>
    </row>
    <row r="79" spans="20:21" ht="11.25">
      <c r="T79" s="58"/>
      <c r="U79" s="58"/>
    </row>
    <row r="80" spans="20:21" ht="11.25">
      <c r="T80" s="58"/>
      <c r="U80" s="58"/>
    </row>
    <row r="81" spans="20:58" ht="13.5">
      <c r="T81" s="58"/>
      <c r="U81" s="58"/>
      <c r="AT81" s="54"/>
      <c r="AU81" s="54"/>
      <c r="AV81" s="54"/>
      <c r="AW81" s="54"/>
      <c r="AX81" s="54"/>
      <c r="AY81" s="54"/>
      <c r="AZ81" s="54"/>
      <c r="BA81" s="54"/>
      <c r="BB81" s="54"/>
      <c r="BC81" s="54"/>
      <c r="BD81" s="66"/>
      <c r="BE81" s="66"/>
      <c r="BF81" s="66"/>
    </row>
    <row r="82" spans="20:58" ht="13.5">
      <c r="T82" s="58"/>
      <c r="U82" s="58"/>
      <c r="AT82" s="54"/>
      <c r="AU82" s="54"/>
      <c r="AV82" s="54"/>
      <c r="AW82" s="54"/>
      <c r="AX82" s="54"/>
      <c r="AY82" s="54"/>
      <c r="AZ82" s="54"/>
      <c r="BA82" s="54"/>
      <c r="BB82" s="54"/>
      <c r="BC82" s="54"/>
      <c r="BD82" s="66"/>
      <c r="BE82" s="66"/>
      <c r="BF82" s="66"/>
    </row>
    <row r="83" spans="18:58" ht="13.5">
      <c r="R83" s="66"/>
      <c r="S83" s="66"/>
      <c r="T83" s="58"/>
      <c r="U83" s="58"/>
      <c r="AT83" s="54"/>
      <c r="AU83" s="54"/>
      <c r="AV83" s="54"/>
      <c r="AW83" s="54"/>
      <c r="AX83" s="54"/>
      <c r="AY83" s="54"/>
      <c r="AZ83" s="54"/>
      <c r="BA83" s="54"/>
      <c r="BB83" s="54"/>
      <c r="BC83" s="54"/>
      <c r="BD83" s="66"/>
      <c r="BE83" s="66"/>
      <c r="BF83" s="66"/>
    </row>
    <row r="84" spans="20:55" ht="13.5">
      <c r="T84" s="58"/>
      <c r="U84" s="58"/>
      <c r="AT84" s="54"/>
      <c r="AU84" s="54"/>
      <c r="AV84" s="54"/>
      <c r="AW84" s="54"/>
      <c r="AX84" s="54"/>
      <c r="AY84" s="54"/>
      <c r="AZ84" s="54"/>
      <c r="BA84" s="54"/>
      <c r="BB84" s="54"/>
      <c r="BC84" s="54"/>
    </row>
    <row r="85" spans="20:53" ht="13.5">
      <c r="T85" s="58"/>
      <c r="U85" s="58"/>
      <c r="AT85" s="54"/>
      <c r="AU85" s="54"/>
      <c r="AV85" s="54"/>
      <c r="AW85" s="54"/>
      <c r="AX85" s="54"/>
      <c r="AY85" s="54"/>
      <c r="AZ85" s="54"/>
      <c r="BA85" s="54"/>
    </row>
    <row r="86" spans="20:53" ht="13.5">
      <c r="T86" s="58"/>
      <c r="U86" s="58"/>
      <c r="AT86" s="54"/>
      <c r="AU86" s="54"/>
      <c r="AV86" s="54"/>
      <c r="AW86" s="54"/>
      <c r="AX86" s="54"/>
      <c r="AY86" s="54"/>
      <c r="AZ86" s="54"/>
      <c r="BA86" s="54"/>
    </row>
    <row r="87" spans="20:53" ht="13.5">
      <c r="T87" s="58"/>
      <c r="U87" s="58"/>
      <c r="AT87" s="54"/>
      <c r="AU87" s="54"/>
      <c r="AV87" s="54"/>
      <c r="AW87" s="54"/>
      <c r="AX87" s="54"/>
      <c r="AY87" s="54"/>
      <c r="AZ87" s="54"/>
      <c r="BA87" s="54"/>
    </row>
    <row r="88" spans="20:53" ht="13.5">
      <c r="T88" s="58"/>
      <c r="U88" s="58"/>
      <c r="AT88" s="54"/>
      <c r="AU88" s="54"/>
      <c r="AV88" s="54"/>
      <c r="AW88" s="54"/>
      <c r="AX88" s="54"/>
      <c r="AY88" s="54"/>
      <c r="AZ88" s="54"/>
      <c r="BA88" s="54"/>
    </row>
    <row r="89" spans="20:53" ht="13.5">
      <c r="T89" s="58"/>
      <c r="U89" s="58"/>
      <c r="AT89" s="54"/>
      <c r="AU89" s="54"/>
      <c r="AV89" s="54"/>
      <c r="AW89" s="54"/>
      <c r="AX89" s="54"/>
      <c r="AY89" s="54"/>
      <c r="AZ89" s="54"/>
      <c r="BA89" s="54"/>
    </row>
    <row r="90" spans="20:54" ht="13.5">
      <c r="T90" s="120"/>
      <c r="U90" s="54"/>
      <c r="V90" s="54"/>
      <c r="AS90" s="117"/>
      <c r="AT90" s="54"/>
      <c r="AU90" s="54"/>
      <c r="AV90" s="54"/>
      <c r="AW90" s="54"/>
      <c r="AX90" s="54"/>
      <c r="AY90" s="54"/>
      <c r="AZ90" s="54"/>
      <c r="BA90" s="54"/>
      <c r="BB90" s="54"/>
    </row>
    <row r="91" spans="20:54" ht="13.5">
      <c r="T91" s="121"/>
      <c r="U91" s="54"/>
      <c r="V91" s="54"/>
      <c r="W91" s="122"/>
      <c r="X91" s="54"/>
      <c r="Y91" s="54"/>
      <c r="Z91" s="54"/>
      <c r="AA91" s="54"/>
      <c r="AB91" s="54"/>
      <c r="AK91" s="117"/>
      <c r="AL91" s="117"/>
      <c r="AM91" s="117"/>
      <c r="AN91" s="117"/>
      <c r="AO91" s="117"/>
      <c r="AP91" s="117"/>
      <c r="AQ91" s="117"/>
      <c r="AR91" s="117"/>
      <c r="AS91" s="45"/>
      <c r="AT91" s="54"/>
      <c r="AU91" s="54"/>
      <c r="AV91" s="54"/>
      <c r="AW91" s="54"/>
      <c r="AX91" s="54"/>
      <c r="AY91" s="54"/>
      <c r="AZ91" s="54"/>
      <c r="BA91" s="54"/>
      <c r="BB91" s="54"/>
    </row>
    <row r="92" spans="20:54" ht="13.5">
      <c r="T92" s="120"/>
      <c r="U92" s="54"/>
      <c r="V92" s="54"/>
      <c r="W92" s="46"/>
      <c r="X92" s="54"/>
      <c r="Y92" s="54"/>
      <c r="Z92" s="54"/>
      <c r="AA92" s="54"/>
      <c r="AB92" s="54"/>
      <c r="AK92" s="44"/>
      <c r="AL92" s="44"/>
      <c r="AM92" s="44"/>
      <c r="AN92" s="44"/>
      <c r="AO92" s="44"/>
      <c r="AP92" s="44"/>
      <c r="AQ92" s="44"/>
      <c r="AR92" s="44"/>
      <c r="AS92" s="45"/>
      <c r="AT92" s="54"/>
      <c r="AU92" s="54"/>
      <c r="AV92" s="54"/>
      <c r="AW92" s="54"/>
      <c r="AX92" s="54"/>
      <c r="AY92" s="54"/>
      <c r="AZ92" s="54"/>
      <c r="BA92" s="54"/>
      <c r="BB92" s="54"/>
    </row>
    <row r="93" spans="20:54" ht="13.5">
      <c r="T93" s="58"/>
      <c r="U93" s="54"/>
      <c r="V93" s="54"/>
      <c r="W93" s="46"/>
      <c r="X93" s="54"/>
      <c r="Y93" s="54"/>
      <c r="Z93" s="54"/>
      <c r="AA93" s="54"/>
      <c r="AB93" s="54"/>
      <c r="AK93" s="44"/>
      <c r="AL93" s="44"/>
      <c r="AM93" s="44"/>
      <c r="AN93" s="44"/>
      <c r="AO93" s="44"/>
      <c r="AP93" s="44"/>
      <c r="AQ93" s="44"/>
      <c r="AR93" s="44"/>
      <c r="AS93" s="45"/>
      <c r="AT93" s="54"/>
      <c r="AU93" s="54"/>
      <c r="AV93" s="54"/>
      <c r="AW93" s="54"/>
      <c r="AX93" s="54"/>
      <c r="AY93" s="54"/>
      <c r="AZ93" s="54"/>
      <c r="BA93" s="54"/>
      <c r="BB93" s="54"/>
    </row>
    <row r="94" spans="22:57" ht="17.25">
      <c r="V94" s="98"/>
      <c r="X94" s="54"/>
      <c r="Y94" s="54"/>
      <c r="Z94" s="54"/>
      <c r="AA94" s="54"/>
      <c r="AB94" s="54"/>
      <c r="AK94" s="44"/>
      <c r="AL94" s="44"/>
      <c r="AM94" s="44"/>
      <c r="AN94" s="44"/>
      <c r="AO94" s="44"/>
      <c r="AP94" s="44"/>
      <c r="AQ94" s="44"/>
      <c r="AR94" s="44"/>
      <c r="AS94" s="45"/>
      <c r="AT94" s="54"/>
      <c r="AU94" s="54"/>
      <c r="AV94" s="54"/>
      <c r="AW94" s="54"/>
      <c r="AX94" s="54"/>
      <c r="AY94" s="54"/>
      <c r="AZ94" s="54"/>
      <c r="BA94" s="54"/>
      <c r="BB94" s="54"/>
      <c r="BC94" s="54"/>
      <c r="BD94" s="54"/>
      <c r="BE94" s="54"/>
    </row>
    <row r="95" spans="22:57" ht="17.25">
      <c r="V95" s="98"/>
      <c r="X95" s="54"/>
      <c r="Y95" s="54"/>
      <c r="Z95" s="54"/>
      <c r="AA95" s="54"/>
      <c r="AB95" s="54"/>
      <c r="AK95" s="44"/>
      <c r="AL95" s="44"/>
      <c r="AM95" s="44"/>
      <c r="AN95" s="44"/>
      <c r="AO95" s="44"/>
      <c r="AP95" s="44"/>
      <c r="AQ95" s="44"/>
      <c r="AR95" s="44"/>
      <c r="AS95" s="78"/>
      <c r="AT95" s="54"/>
      <c r="AU95" s="54"/>
      <c r="AV95" s="54"/>
      <c r="AW95" s="54"/>
      <c r="AX95" s="54"/>
      <c r="AY95" s="54"/>
      <c r="AZ95" s="54"/>
      <c r="BA95" s="54"/>
      <c r="BB95" s="54"/>
      <c r="BC95" s="54"/>
      <c r="BD95" s="54"/>
      <c r="BE95" s="54"/>
    </row>
    <row r="96" spans="22:57" ht="17.25">
      <c r="V96" s="98"/>
      <c r="AK96" s="78"/>
      <c r="AL96" s="78"/>
      <c r="AM96" s="78"/>
      <c r="AN96" s="78"/>
      <c r="AO96" s="78"/>
      <c r="AP96" s="78"/>
      <c r="AQ96" s="78"/>
      <c r="AR96" s="78"/>
      <c r="AS96" s="45"/>
      <c r="AT96" s="54"/>
      <c r="AU96" s="54"/>
      <c r="AV96" s="54"/>
      <c r="AW96" s="54"/>
      <c r="AX96" s="54"/>
      <c r="AY96" s="54"/>
      <c r="AZ96" s="54"/>
      <c r="BA96" s="54"/>
      <c r="BB96" s="54"/>
      <c r="BC96" s="54"/>
      <c r="BD96" s="54"/>
      <c r="BE96" s="54"/>
    </row>
    <row r="97" spans="22:60" ht="17.25">
      <c r="V97" s="98"/>
      <c r="AK97" s="45"/>
      <c r="AL97" s="45"/>
      <c r="AM97" s="117"/>
      <c r="AN97" s="45"/>
      <c r="AO97" s="45"/>
      <c r="AP97" s="117"/>
      <c r="AQ97" s="45"/>
      <c r="AR97" s="45"/>
      <c r="AS97" s="54"/>
      <c r="AT97" s="54"/>
      <c r="AU97" s="54"/>
      <c r="AV97" s="54"/>
      <c r="AW97" s="54"/>
      <c r="AX97" s="54"/>
      <c r="AY97" s="54"/>
      <c r="AZ97" s="54"/>
      <c r="BA97" s="54"/>
      <c r="BB97" s="54"/>
      <c r="BC97" s="54"/>
      <c r="BD97" s="54"/>
      <c r="BE97" s="54"/>
      <c r="BF97" s="54"/>
      <c r="BG97" s="54"/>
      <c r="BH97" s="54"/>
    </row>
    <row r="98" spans="17:56" ht="17.25">
      <c r="Q98" s="108"/>
      <c r="V98" s="98"/>
      <c r="AK98" s="54"/>
      <c r="AL98" s="54"/>
      <c r="AM98" s="54"/>
      <c r="AN98" s="54"/>
      <c r="AO98" s="54"/>
      <c r="AP98" s="54"/>
      <c r="AQ98" s="54"/>
      <c r="AR98" s="54"/>
      <c r="AT98" s="54"/>
      <c r="AU98" s="54"/>
      <c r="AV98" s="54"/>
      <c r="AW98" s="54"/>
      <c r="AX98" s="54"/>
      <c r="AY98" s="54"/>
      <c r="AZ98" s="54"/>
      <c r="BA98" s="54"/>
      <c r="BB98" s="54"/>
      <c r="BC98" s="54"/>
      <c r="BD98" s="54"/>
    </row>
    <row r="99" spans="13:49" ht="17.25">
      <c r="M99" s="54"/>
      <c r="N99" s="43"/>
      <c r="O99" s="43"/>
      <c r="P99" s="108"/>
      <c r="V99" s="98"/>
      <c r="X99" s="54"/>
      <c r="Y99" s="54"/>
      <c r="Z99" s="54"/>
      <c r="AA99" s="54"/>
      <c r="AB99" s="54"/>
      <c r="AT99" s="54"/>
      <c r="AU99" s="54"/>
      <c r="AV99" s="54"/>
      <c r="AW99" s="54"/>
    </row>
    <row r="100" spans="22:23" ht="13.5">
      <c r="V100" s="54"/>
      <c r="W100" s="54"/>
    </row>
    <row r="101" spans="12:45" ht="13.5">
      <c r="L101" s="54"/>
      <c r="V101" s="110"/>
      <c r="W101" s="110"/>
      <c r="AS101" s="54"/>
    </row>
    <row r="102" spans="37:51" ht="13.5">
      <c r="AK102" s="54"/>
      <c r="AL102" s="54"/>
      <c r="AM102" s="54"/>
      <c r="AN102" s="54"/>
      <c r="AO102" s="54"/>
      <c r="AP102" s="54"/>
      <c r="AQ102" s="54"/>
      <c r="AR102" s="54"/>
      <c r="AS102" s="54"/>
      <c r="AT102" s="54"/>
      <c r="AU102" s="54"/>
      <c r="AV102" s="54"/>
      <c r="AW102" s="54"/>
      <c r="AX102" s="54"/>
      <c r="AY102" s="54"/>
    </row>
    <row r="103" spans="22:45" ht="13.5">
      <c r="V103" s="54"/>
      <c r="W103" s="54"/>
      <c r="X103" s="54"/>
      <c r="Y103" s="54"/>
      <c r="Z103" s="54"/>
      <c r="AA103" s="54"/>
      <c r="AB103" s="54"/>
      <c r="AK103" s="54"/>
      <c r="AL103" s="54"/>
      <c r="AM103" s="54"/>
      <c r="AN103" s="54"/>
      <c r="AO103" s="54"/>
      <c r="AP103" s="54"/>
      <c r="AQ103" s="54"/>
      <c r="AR103" s="54"/>
      <c r="AS103" s="54"/>
    </row>
    <row r="104" spans="22:45" ht="13.5">
      <c r="V104" s="54"/>
      <c r="W104" s="54"/>
      <c r="X104" s="54"/>
      <c r="Y104" s="54"/>
      <c r="Z104" s="54"/>
      <c r="AA104" s="54"/>
      <c r="AB104" s="54"/>
      <c r="AK104" s="54"/>
      <c r="AL104" s="54"/>
      <c r="AM104" s="54"/>
      <c r="AN104" s="54"/>
      <c r="AO104" s="54"/>
      <c r="AP104" s="54"/>
      <c r="AQ104" s="54"/>
      <c r="AR104" s="54"/>
      <c r="AS104" s="54"/>
    </row>
    <row r="105" spans="22:45" ht="13.5">
      <c r="V105" s="54"/>
      <c r="W105" s="54"/>
      <c r="X105" s="54"/>
      <c r="Y105" s="54"/>
      <c r="Z105" s="54"/>
      <c r="AA105" s="54"/>
      <c r="AB105" s="54"/>
      <c r="AK105" s="54"/>
      <c r="AL105" s="54"/>
      <c r="AM105" s="54"/>
      <c r="AN105" s="54"/>
      <c r="AO105" s="54"/>
      <c r="AP105" s="54"/>
      <c r="AQ105" s="54"/>
      <c r="AR105" s="54"/>
      <c r="AS105" s="54"/>
    </row>
    <row r="106" spans="22:45" ht="13.5">
      <c r="V106" s="54"/>
      <c r="W106" s="54"/>
      <c r="X106" s="54"/>
      <c r="Y106" s="54"/>
      <c r="Z106" s="54"/>
      <c r="AA106" s="54"/>
      <c r="AB106" s="54"/>
      <c r="AK106" s="54"/>
      <c r="AL106" s="54"/>
      <c r="AM106" s="54"/>
      <c r="AN106" s="54"/>
      <c r="AO106" s="54"/>
      <c r="AP106" s="54"/>
      <c r="AQ106" s="54"/>
      <c r="AR106" s="54"/>
      <c r="AS106" s="54"/>
    </row>
    <row r="107" spans="22:45" ht="13.5">
      <c r="V107" s="54"/>
      <c r="W107" s="54"/>
      <c r="X107" s="54"/>
      <c r="Y107" s="54"/>
      <c r="Z107" s="54"/>
      <c r="AA107" s="54"/>
      <c r="AB107" s="54"/>
      <c r="AK107" s="54"/>
      <c r="AL107" s="54"/>
      <c r="AM107" s="54"/>
      <c r="AN107" s="54"/>
      <c r="AO107" s="54"/>
      <c r="AP107" s="54"/>
      <c r="AQ107" s="54"/>
      <c r="AR107" s="54"/>
      <c r="AS107" s="54"/>
    </row>
    <row r="108" spans="22:45" ht="13.5">
      <c r="V108" s="54"/>
      <c r="W108" s="54"/>
      <c r="X108" s="54"/>
      <c r="Y108" s="54"/>
      <c r="Z108" s="54"/>
      <c r="AA108" s="54"/>
      <c r="AB108" s="54"/>
      <c r="AK108" s="54"/>
      <c r="AL108" s="54"/>
      <c r="AM108" s="54"/>
      <c r="AN108" s="54"/>
      <c r="AO108" s="54"/>
      <c r="AP108" s="54"/>
      <c r="AQ108" s="54"/>
      <c r="AR108" s="54"/>
      <c r="AS108" s="54"/>
    </row>
    <row r="109" spans="22:45" ht="13.5">
      <c r="V109" s="54"/>
      <c r="W109" s="54"/>
      <c r="X109" s="54"/>
      <c r="Y109" s="54"/>
      <c r="Z109" s="54"/>
      <c r="AA109" s="54"/>
      <c r="AB109" s="54"/>
      <c r="AC109" s="54"/>
      <c r="AK109" s="54"/>
      <c r="AL109" s="54"/>
      <c r="AM109" s="54"/>
      <c r="AN109" s="54"/>
      <c r="AO109" s="54"/>
      <c r="AP109" s="54"/>
      <c r="AQ109" s="54"/>
      <c r="AR109" s="54"/>
      <c r="AS109" s="54"/>
    </row>
    <row r="110" spans="29:45" ht="13.5">
      <c r="AC110" s="54"/>
      <c r="AK110" s="54"/>
      <c r="AL110" s="54"/>
      <c r="AM110" s="54"/>
      <c r="AN110" s="54"/>
      <c r="AO110" s="54"/>
      <c r="AP110" s="54"/>
      <c r="AQ110" s="54"/>
      <c r="AR110" s="54"/>
      <c r="AS110" s="54"/>
    </row>
    <row r="111" spans="29:45" ht="13.5">
      <c r="AC111" s="54"/>
      <c r="AD111" s="54"/>
      <c r="AE111" s="54"/>
      <c r="AF111" s="54"/>
      <c r="AG111" s="54"/>
      <c r="AH111" s="54"/>
      <c r="AI111" s="54"/>
      <c r="AJ111" s="54"/>
      <c r="AK111" s="54"/>
      <c r="AL111" s="54"/>
      <c r="AM111" s="54"/>
      <c r="AN111" s="54"/>
      <c r="AO111" s="54"/>
      <c r="AP111" s="54"/>
      <c r="AQ111" s="54"/>
      <c r="AR111" s="54"/>
      <c r="AS111" s="54"/>
    </row>
    <row r="112" spans="29:45" ht="13.5">
      <c r="AC112" s="54"/>
      <c r="AD112" s="54"/>
      <c r="AE112" s="54"/>
      <c r="AF112" s="54"/>
      <c r="AG112" s="54"/>
      <c r="AH112" s="54"/>
      <c r="AI112" s="54"/>
      <c r="AJ112" s="54"/>
      <c r="AK112" s="54"/>
      <c r="AL112" s="54"/>
      <c r="AM112" s="54"/>
      <c r="AN112" s="54"/>
      <c r="AO112" s="54"/>
      <c r="AP112" s="54"/>
      <c r="AQ112" s="54"/>
      <c r="AR112" s="54"/>
      <c r="AS112" s="54"/>
    </row>
    <row r="113" spans="29:45" ht="13.5">
      <c r="AC113" s="54"/>
      <c r="AD113" s="54"/>
      <c r="AE113" s="54"/>
      <c r="AF113" s="54"/>
      <c r="AG113" s="54"/>
      <c r="AH113" s="54"/>
      <c r="AI113" s="54"/>
      <c r="AJ113" s="54"/>
      <c r="AK113" s="54"/>
      <c r="AL113" s="54"/>
      <c r="AM113" s="54"/>
      <c r="AN113" s="54"/>
      <c r="AO113" s="54"/>
      <c r="AP113" s="54"/>
      <c r="AQ113" s="54"/>
      <c r="AR113" s="54"/>
      <c r="AS113" s="54"/>
    </row>
    <row r="114" spans="29:45" ht="13.5">
      <c r="AC114" s="54"/>
      <c r="AD114" s="54"/>
      <c r="AE114" s="54"/>
      <c r="AF114" s="54"/>
      <c r="AG114" s="54"/>
      <c r="AH114" s="54"/>
      <c r="AI114" s="54"/>
      <c r="AJ114" s="54"/>
      <c r="AK114" s="54"/>
      <c r="AL114" s="54"/>
      <c r="AM114" s="54"/>
      <c r="AN114" s="54"/>
      <c r="AO114" s="54"/>
      <c r="AP114" s="54"/>
      <c r="AQ114" s="54"/>
      <c r="AR114" s="54"/>
      <c r="AS114" s="54"/>
    </row>
    <row r="115" spans="29:45" ht="13.5">
      <c r="AC115" s="54"/>
      <c r="AD115" s="54"/>
      <c r="AE115" s="54"/>
      <c r="AF115" s="54"/>
      <c r="AG115" s="54"/>
      <c r="AH115" s="54"/>
      <c r="AI115" s="54"/>
      <c r="AJ115" s="54"/>
      <c r="AK115" s="54"/>
      <c r="AL115" s="54"/>
      <c r="AM115" s="54"/>
      <c r="AN115" s="54"/>
      <c r="AO115" s="54"/>
      <c r="AP115" s="54"/>
      <c r="AQ115" s="54"/>
      <c r="AR115" s="54"/>
      <c r="AS115" s="54"/>
    </row>
    <row r="116" spans="29:45" ht="13.5">
      <c r="AC116" s="54"/>
      <c r="AD116" s="54"/>
      <c r="AE116" s="54"/>
      <c r="AF116" s="54"/>
      <c r="AG116" s="54"/>
      <c r="AH116" s="54"/>
      <c r="AI116" s="54"/>
      <c r="AJ116" s="54"/>
      <c r="AK116" s="54"/>
      <c r="AL116" s="54"/>
      <c r="AM116" s="54"/>
      <c r="AN116" s="54"/>
      <c r="AO116" s="54"/>
      <c r="AP116" s="54"/>
      <c r="AQ116" s="54"/>
      <c r="AR116" s="54"/>
      <c r="AS116" s="54"/>
    </row>
    <row r="117" spans="20:45" ht="13.5">
      <c r="T117" s="58"/>
      <c r="V117" s="110"/>
      <c r="AC117" s="54"/>
      <c r="AD117" s="54"/>
      <c r="AE117" s="54"/>
      <c r="AF117" s="54"/>
      <c r="AG117" s="54"/>
      <c r="AH117" s="54"/>
      <c r="AI117" s="54"/>
      <c r="AJ117" s="54"/>
      <c r="AK117" s="54"/>
      <c r="AL117" s="54"/>
      <c r="AM117" s="54"/>
      <c r="AN117" s="54"/>
      <c r="AO117" s="54"/>
      <c r="AP117" s="54"/>
      <c r="AQ117" s="54"/>
      <c r="AR117" s="54"/>
      <c r="AS117" s="54"/>
    </row>
    <row r="118" spans="29:45" ht="13.5">
      <c r="AC118" s="54"/>
      <c r="AD118" s="54"/>
      <c r="AE118" s="54"/>
      <c r="AF118" s="54"/>
      <c r="AG118" s="54"/>
      <c r="AH118" s="54"/>
      <c r="AI118" s="54"/>
      <c r="AJ118" s="54"/>
      <c r="AK118" s="54"/>
      <c r="AL118" s="54"/>
      <c r="AM118" s="54"/>
      <c r="AN118" s="54"/>
      <c r="AO118" s="54"/>
      <c r="AP118" s="54"/>
      <c r="AQ118" s="54"/>
      <c r="AR118" s="54"/>
      <c r="AS118" s="54"/>
    </row>
    <row r="119" spans="29:45" ht="13.5">
      <c r="AC119" s="54"/>
      <c r="AD119" s="54"/>
      <c r="AE119" s="54"/>
      <c r="AF119" s="54"/>
      <c r="AG119" s="54"/>
      <c r="AH119" s="54"/>
      <c r="AI119" s="54"/>
      <c r="AJ119" s="54"/>
      <c r="AK119" s="54"/>
      <c r="AL119" s="54"/>
      <c r="AM119" s="54"/>
      <c r="AN119" s="54"/>
      <c r="AO119" s="54"/>
      <c r="AP119" s="54"/>
      <c r="AQ119" s="54"/>
      <c r="AR119" s="54"/>
      <c r="AS119" s="54"/>
    </row>
    <row r="120" spans="29:44" ht="13.5">
      <c r="AC120" s="54"/>
      <c r="AD120" s="54"/>
      <c r="AE120" s="54"/>
      <c r="AF120" s="54"/>
      <c r="AG120" s="54"/>
      <c r="AH120" s="54"/>
      <c r="AI120" s="54"/>
      <c r="AJ120" s="54"/>
      <c r="AK120" s="54"/>
      <c r="AL120" s="54"/>
      <c r="AM120" s="54"/>
      <c r="AN120" s="54"/>
      <c r="AO120" s="54"/>
      <c r="AP120" s="54"/>
      <c r="AQ120" s="54"/>
      <c r="AR120" s="54"/>
    </row>
    <row r="121" spans="29:44" ht="13.5">
      <c r="AC121" s="54"/>
      <c r="AD121" s="54"/>
      <c r="AE121" s="54"/>
      <c r="AF121" s="54"/>
      <c r="AG121" s="54"/>
      <c r="AH121" s="54"/>
      <c r="AI121" s="54"/>
      <c r="AJ121" s="54"/>
      <c r="AK121" s="54"/>
      <c r="AL121" s="54"/>
      <c r="AM121" s="54"/>
      <c r="AN121" s="54"/>
      <c r="AO121" s="54"/>
      <c r="AP121" s="54"/>
      <c r="AQ121" s="54"/>
      <c r="AR121" s="54"/>
    </row>
    <row r="122" spans="30:45" ht="13.5">
      <c r="AD122" s="54"/>
      <c r="AE122" s="54"/>
      <c r="AF122" s="54"/>
      <c r="AG122" s="54"/>
      <c r="AH122" s="54"/>
      <c r="AI122" s="54"/>
      <c r="AJ122" s="54"/>
      <c r="AK122" s="54"/>
      <c r="AL122" s="54"/>
      <c r="AM122" s="54"/>
      <c r="AN122" s="54"/>
      <c r="AO122" s="54"/>
      <c r="AP122" s="54"/>
      <c r="AQ122" s="54"/>
      <c r="AR122" s="54"/>
      <c r="AS122" s="54"/>
    </row>
    <row r="123" spans="30:44" ht="13.5">
      <c r="AD123" s="54"/>
      <c r="AE123" s="54"/>
      <c r="AF123" s="54"/>
      <c r="AG123" s="54"/>
      <c r="AH123" s="54"/>
      <c r="AI123" s="54"/>
      <c r="AJ123" s="54"/>
      <c r="AK123" s="54"/>
      <c r="AL123" s="54"/>
      <c r="AM123" s="54"/>
      <c r="AN123" s="54"/>
      <c r="AO123" s="54"/>
      <c r="AP123" s="54"/>
      <c r="AQ123" s="54"/>
      <c r="AR123" s="54"/>
    </row>
  </sheetData>
  <sheetProtection sheet="1" objects="1" scenarios="1"/>
  <mergeCells count="69">
    <mergeCell ref="Y6:Y7"/>
    <mergeCell ref="Z6:AD7"/>
    <mergeCell ref="Z10:AD10"/>
    <mergeCell ref="Z11:AD11"/>
    <mergeCell ref="O7:Q7"/>
    <mergeCell ref="S6:S7"/>
    <mergeCell ref="Z9:AD9"/>
    <mergeCell ref="B16:C16"/>
    <mergeCell ref="E8:F8"/>
    <mergeCell ref="B6:D6"/>
    <mergeCell ref="D7:D9"/>
    <mergeCell ref="E7:F7"/>
    <mergeCell ref="I7:J9"/>
    <mergeCell ref="I10:J10"/>
    <mergeCell ref="B10:C10"/>
    <mergeCell ref="B11:C11"/>
    <mergeCell ref="T64:T65"/>
    <mergeCell ref="T52:T53"/>
    <mergeCell ref="T54:T55"/>
    <mergeCell ref="T56:T57"/>
    <mergeCell ref="T58:T59"/>
    <mergeCell ref="T60:T61"/>
    <mergeCell ref="AN25:AP25"/>
    <mergeCell ref="B12:C12"/>
    <mergeCell ref="B14:C14"/>
    <mergeCell ref="AD25:AD26"/>
    <mergeCell ref="AH25:AJ25"/>
    <mergeCell ref="B18:J21"/>
    <mergeCell ref="B15:C15"/>
    <mergeCell ref="B13:C13"/>
    <mergeCell ref="AE25:AG25"/>
    <mergeCell ref="S25:S27"/>
    <mergeCell ref="T66:T67"/>
    <mergeCell ref="U66:W67"/>
    <mergeCell ref="N48:P48"/>
    <mergeCell ref="N51:P51"/>
    <mergeCell ref="V25:V27"/>
    <mergeCell ref="U25:U27"/>
    <mergeCell ref="T25:T27"/>
    <mergeCell ref="N47:P47"/>
    <mergeCell ref="T62:T63"/>
    <mergeCell ref="N54:O54"/>
    <mergeCell ref="N49:P49"/>
    <mergeCell ref="N50:P50"/>
    <mergeCell ref="W25:W27"/>
    <mergeCell ref="O52:P52"/>
    <mergeCell ref="AA25:AA27"/>
    <mergeCell ref="R25:R27"/>
    <mergeCell ref="AA28:AA33"/>
    <mergeCell ref="N53:O53"/>
    <mergeCell ref="AK25:AM25"/>
    <mergeCell ref="N6:N7"/>
    <mergeCell ref="Z8:AD8"/>
    <mergeCell ref="Z25:Z27"/>
    <mergeCell ref="Y25:Y27"/>
    <mergeCell ref="T14:X14"/>
    <mergeCell ref="T13:X13"/>
    <mergeCell ref="T12:X12"/>
    <mergeCell ref="X25:X27"/>
    <mergeCell ref="T18:X19"/>
    <mergeCell ref="E5:F5"/>
    <mergeCell ref="O25:O27"/>
    <mergeCell ref="S5:X5"/>
    <mergeCell ref="T6:X7"/>
    <mergeCell ref="T16:X17"/>
    <mergeCell ref="T10:X11"/>
    <mergeCell ref="T8:X9"/>
    <mergeCell ref="T15:X15"/>
    <mergeCell ref="F17:H17"/>
  </mergeCells>
  <conditionalFormatting sqref="N8:Q9">
    <cfRule type="expression" priority="87" dxfId="0" stopIfTrue="1">
      <formula>$N$9="×"</formula>
    </cfRule>
  </conditionalFormatting>
  <conditionalFormatting sqref="S10:X11">
    <cfRule type="expression" priority="68" dxfId="0" stopIfTrue="1">
      <formula>$S$11="×"</formula>
    </cfRule>
  </conditionalFormatting>
  <conditionalFormatting sqref="S14:T15">
    <cfRule type="expression" priority="63" dxfId="0" stopIfTrue="1">
      <formula>$S$15="×"</formula>
    </cfRule>
  </conditionalFormatting>
  <conditionalFormatting sqref="N10:Q11">
    <cfRule type="expression" priority="62" dxfId="0" stopIfTrue="1">
      <formula>$N$11="×"</formula>
    </cfRule>
  </conditionalFormatting>
  <conditionalFormatting sqref="S16:X17">
    <cfRule type="expression" priority="58" dxfId="0" stopIfTrue="1">
      <formula>$S$17="×"</formula>
    </cfRule>
  </conditionalFormatting>
  <conditionalFormatting sqref="S12:T13">
    <cfRule type="expression" priority="55" dxfId="0" stopIfTrue="1">
      <formula>$S$13="×"</formula>
    </cfRule>
  </conditionalFormatting>
  <conditionalFormatting sqref="B10:C10 E10:H10">
    <cfRule type="expression" priority="53" dxfId="0" stopIfTrue="1">
      <formula>$S$28="×"</formula>
    </cfRule>
  </conditionalFormatting>
  <conditionalFormatting sqref="B11:C11 E11:H11">
    <cfRule type="expression" priority="52" dxfId="0" stopIfTrue="1">
      <formula>$S$29="×"</formula>
    </cfRule>
  </conditionalFormatting>
  <conditionalFormatting sqref="B12:C12 E12:H12">
    <cfRule type="expression" priority="96" dxfId="0" stopIfTrue="1">
      <formula>$S$30="×"</formula>
    </cfRule>
  </conditionalFormatting>
  <conditionalFormatting sqref="B13:C13 E13:H13">
    <cfRule type="expression" priority="113" dxfId="0" stopIfTrue="1">
      <formula>$S$31="×"</formula>
    </cfRule>
  </conditionalFormatting>
  <conditionalFormatting sqref="Y8:AD9">
    <cfRule type="expression" priority="39" dxfId="0" stopIfTrue="1">
      <formula>$Y$9="×"</formula>
    </cfRule>
  </conditionalFormatting>
  <conditionalFormatting sqref="H16">
    <cfRule type="expression" priority="17" dxfId="0" stopIfTrue="1">
      <formula>$H$16&gt;$F$17</formula>
    </cfRule>
  </conditionalFormatting>
  <conditionalFormatting sqref="B15:C15 E15:H15">
    <cfRule type="expression" priority="165" dxfId="0" stopIfTrue="1">
      <formula>$S$33="×"</formula>
    </cfRule>
  </conditionalFormatting>
  <conditionalFormatting sqref="Y10:AD11">
    <cfRule type="expression" priority="16" dxfId="0" stopIfTrue="1">
      <formula>$Y$11="×"</formula>
    </cfRule>
  </conditionalFormatting>
  <conditionalFormatting sqref="S8:X9">
    <cfRule type="expression" priority="12" dxfId="0" stopIfTrue="1">
      <formula>$S$9="×"</formula>
    </cfRule>
  </conditionalFormatting>
  <conditionalFormatting sqref="H10">
    <cfRule type="expression" priority="11" dxfId="0" stopIfTrue="1">
      <formula>AND($G$10&gt;0,$H$10=0)</formula>
    </cfRule>
  </conditionalFormatting>
  <conditionalFormatting sqref="H11">
    <cfRule type="expression" priority="10" dxfId="0" stopIfTrue="1">
      <formula>AND($G$11&gt;0,$H$11=0)</formula>
    </cfRule>
  </conditionalFormatting>
  <conditionalFormatting sqref="H12">
    <cfRule type="expression" priority="9" dxfId="0" stopIfTrue="1">
      <formula>AND($G$12&gt;0,$H$12=0)</formula>
    </cfRule>
  </conditionalFormatting>
  <conditionalFormatting sqref="H13">
    <cfRule type="expression" priority="8" dxfId="0" stopIfTrue="1">
      <formula>AND($G$13&gt;0,$H$13=0)</formula>
    </cfRule>
  </conditionalFormatting>
  <conditionalFormatting sqref="H14">
    <cfRule type="expression" priority="7" dxfId="0" stopIfTrue="1">
      <formula>AND($G$14&gt;0,$H$14=0)</formula>
    </cfRule>
  </conditionalFormatting>
  <conditionalFormatting sqref="H15">
    <cfRule type="expression" priority="6" dxfId="0" stopIfTrue="1">
      <formula>AND($G$15&gt;0,$H$15=0)</formula>
    </cfRule>
  </conditionalFormatting>
  <conditionalFormatting sqref="E14:H14 B14:C14">
    <cfRule type="expression" priority="1" dxfId="0" stopIfTrue="1">
      <formula>$S$32="×"</formula>
    </cfRule>
  </conditionalFormatting>
  <conditionalFormatting sqref="D10:D15">
    <cfRule type="expression" priority="168" dxfId="0" stopIfTrue="1">
      <formula>$D$16=0</formula>
    </cfRule>
  </conditionalFormatting>
  <dataValidations count="3">
    <dataValidation allowBlank="1" showInputMessage="1" showErrorMessage="1" imeMode="halfAlpha" sqref="G16 D16"/>
    <dataValidation allowBlank="1" showInputMessage="1" showErrorMessage="1" imeMode="hiragana" sqref="G7 E7"/>
    <dataValidation type="whole" operator="greaterThanOrEqual" allowBlank="1" showInputMessage="1" showErrorMessage="1" errorTitle="0以上の数字を入力して下さい。" imeMode="halfAlpha" sqref="I11:I17 D10:H17">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5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42" customWidth="1"/>
    <col min="2" max="4" width="3.7109375" style="144" customWidth="1"/>
    <col min="5" max="5" width="16.421875" style="143" customWidth="1"/>
    <col min="6" max="6" width="16.140625" style="1" customWidth="1"/>
    <col min="7" max="7" width="9.140625" style="144" customWidth="1"/>
    <col min="8" max="8" width="6.421875" style="142" customWidth="1"/>
    <col min="9" max="13" width="15.140625" style="144" customWidth="1"/>
    <col min="14" max="14" width="3.8515625" style="142" customWidth="1"/>
    <col min="15" max="15" width="5.28125" style="142" customWidth="1"/>
    <col min="16" max="16" width="2.140625" style="142" customWidth="1"/>
    <col min="17" max="17" width="15.140625" style="144" customWidth="1"/>
    <col min="18" max="18" width="12.7109375" style="145" bestFit="1" customWidth="1"/>
    <col min="19" max="16384" width="9.00390625" style="144" customWidth="1"/>
  </cols>
  <sheetData>
    <row r="2" spans="2:4" ht="13.5">
      <c r="B2" s="581" t="s">
        <v>119</v>
      </c>
      <c r="C2" s="581"/>
      <c r="D2" s="581"/>
    </row>
    <row r="4" spans="1:6" ht="13.5" customHeight="1">
      <c r="A4" s="582" t="s">
        <v>140</v>
      </c>
      <c r="B4" s="582"/>
      <c r="C4" s="582"/>
      <c r="D4" s="582"/>
      <c r="E4" s="582"/>
      <c r="F4" s="142"/>
    </row>
    <row r="5" spans="1:14" ht="13.5" customHeight="1">
      <c r="A5" s="146"/>
      <c r="B5" s="146"/>
      <c r="C5" s="146"/>
      <c r="D5" s="146"/>
      <c r="E5" s="147"/>
      <c r="F5" s="142"/>
      <c r="N5" s="146"/>
    </row>
    <row r="6" spans="1:14" ht="13.5" customHeight="1">
      <c r="A6" s="146"/>
      <c r="B6" s="148" t="s">
        <v>116</v>
      </c>
      <c r="C6" s="149"/>
      <c r="D6" s="150"/>
      <c r="E6" s="151"/>
      <c r="F6" s="574" t="s">
        <v>16</v>
      </c>
      <c r="G6" s="575"/>
      <c r="H6" s="576"/>
      <c r="N6" s="146"/>
    </row>
    <row r="7" spans="1:14" ht="13.5" customHeight="1">
      <c r="A7" s="146"/>
      <c r="B7" s="146"/>
      <c r="C7" s="146"/>
      <c r="D7" s="146"/>
      <c r="E7" s="147"/>
      <c r="F7" s="585" t="s">
        <v>76</v>
      </c>
      <c r="G7" s="586"/>
      <c r="H7" s="587"/>
      <c r="N7" s="146"/>
    </row>
    <row r="8" spans="1:15" ht="13.5" customHeight="1">
      <c r="A8" s="146"/>
      <c r="B8" s="150"/>
      <c r="C8" s="150"/>
      <c r="D8" s="150"/>
      <c r="E8" s="151"/>
      <c r="F8" s="199"/>
      <c r="N8" s="146"/>
      <c r="O8" s="152"/>
    </row>
    <row r="9" spans="1:14" ht="13.5" customHeight="1">
      <c r="A9" s="146"/>
      <c r="B9" s="196"/>
      <c r="C9" s="196"/>
      <c r="D9" s="196"/>
      <c r="E9" s="200"/>
      <c r="F9" s="199"/>
      <c r="I9" s="153" t="s">
        <v>28</v>
      </c>
      <c r="J9" s="1">
        <f>IF('基本情報入力（使い方）'!$C$12="","",'基本情報入力（使い方）'!$C$12)</f>
      </c>
      <c r="K9" s="153"/>
      <c r="L9" s="1"/>
      <c r="N9" s="146"/>
    </row>
    <row r="10" spans="1:15" ht="13.5" customHeight="1" thickBot="1">
      <c r="A10" s="146"/>
      <c r="B10" s="196"/>
      <c r="C10" s="196"/>
      <c r="D10" s="196"/>
      <c r="E10" s="200"/>
      <c r="F10" s="199"/>
      <c r="M10" s="153" t="s">
        <v>20</v>
      </c>
      <c r="N10" s="144"/>
      <c r="O10" s="153"/>
    </row>
    <row r="11" spans="1:17" ht="27" customHeight="1">
      <c r="A11" s="583" t="s">
        <v>1</v>
      </c>
      <c r="B11" s="572" t="s">
        <v>2</v>
      </c>
      <c r="C11" s="572"/>
      <c r="D11" s="573"/>
      <c r="E11" s="154" t="s">
        <v>3</v>
      </c>
      <c r="F11" s="155" t="s">
        <v>4</v>
      </c>
      <c r="G11" s="155" t="s">
        <v>5</v>
      </c>
      <c r="H11" s="156" t="s">
        <v>6</v>
      </c>
      <c r="I11" s="155" t="s">
        <v>0</v>
      </c>
      <c r="J11" s="155" t="s">
        <v>0</v>
      </c>
      <c r="K11" s="572" t="s">
        <v>7</v>
      </c>
      <c r="L11" s="573"/>
      <c r="M11" s="156" t="s">
        <v>70</v>
      </c>
      <c r="N11" s="588" t="s">
        <v>1</v>
      </c>
      <c r="O11" s="579" t="s">
        <v>34</v>
      </c>
      <c r="Q11" s="375" t="str">
        <f>"補助対象経費の（"&amp;補助名&amp;"）"</f>
        <v>補助対象経費の（２／３）</v>
      </c>
    </row>
    <row r="12" spans="1:17" ht="42" customHeight="1" thickBot="1">
      <c r="A12" s="584"/>
      <c r="B12" s="157" t="s">
        <v>9</v>
      </c>
      <c r="C12" s="157" t="s">
        <v>10</v>
      </c>
      <c r="D12" s="158" t="s">
        <v>11</v>
      </c>
      <c r="E12" s="159"/>
      <c r="F12" s="160"/>
      <c r="G12" s="161"/>
      <c r="H12" s="162"/>
      <c r="I12" s="161" t="s">
        <v>12</v>
      </c>
      <c r="J12" s="161" t="s">
        <v>23</v>
      </c>
      <c r="K12" s="163" t="s">
        <v>13</v>
      </c>
      <c r="L12" s="162" t="s">
        <v>22</v>
      </c>
      <c r="M12" s="162" t="s">
        <v>14</v>
      </c>
      <c r="N12" s="589"/>
      <c r="O12" s="580"/>
      <c r="Q12" s="233" t="s">
        <v>129</v>
      </c>
    </row>
    <row r="13" spans="1:18" ht="61.5" customHeight="1">
      <c r="A13" s="202">
        <v>1</v>
      </c>
      <c r="B13" s="577"/>
      <c r="C13" s="578"/>
      <c r="D13" s="578"/>
      <c r="E13" s="205"/>
      <c r="F13" s="205"/>
      <c r="G13" s="220"/>
      <c r="H13" s="221"/>
      <c r="I13" s="21">
        <f>IF(J13="","",ROUNDDOWN(J13*(1+O13/100),0))</f>
      </c>
      <c r="J13" s="215"/>
      <c r="K13" s="21">
        <f>IF(L13="","",ROUNDDOWN(L13*(1+O13/100),0))</f>
      </c>
      <c r="L13" s="21">
        <f>IF(OR(J13="",G13=""),"",ROUNDDOWN(J13*G13,0))</f>
      </c>
      <c r="M13" s="126">
        <f>L13</f>
      </c>
      <c r="N13" s="130">
        <f>IF(A13="","",A13)</f>
        <v>1</v>
      </c>
      <c r="O13" s="217">
        <v>8</v>
      </c>
      <c r="P13" s="144"/>
      <c r="Q13" s="374">
        <f aca="true" t="shared" si="0" ref="Q13:Q22">IF(M13="","",ROUNDDOWN(M13/G13*補助率,0)*G13)</f>
      </c>
      <c r="R13" s="144"/>
    </row>
    <row r="14" spans="1:18" ht="61.5" customHeight="1">
      <c r="A14" s="203">
        <v>2</v>
      </c>
      <c r="B14" s="577"/>
      <c r="C14" s="578"/>
      <c r="D14" s="578"/>
      <c r="E14" s="210"/>
      <c r="F14" s="210"/>
      <c r="G14" s="209"/>
      <c r="H14" s="222"/>
      <c r="I14" s="21">
        <f aca="true" t="shared" si="1" ref="I14:I22">IF(J14="","",ROUNDDOWN(J14*(1+O14/100),0))</f>
      </c>
      <c r="J14" s="215"/>
      <c r="K14" s="21">
        <f aca="true" t="shared" si="2" ref="K14:K22">IF(L14="","",ROUNDDOWN(L14*(1+O14/100),0))</f>
      </c>
      <c r="L14" s="21">
        <f aca="true" t="shared" si="3" ref="L14:L22">IF(OR(J14="",G14=""),"",ROUNDDOWN(J14*G14,0))</f>
      </c>
      <c r="M14" s="126">
        <f aca="true" t="shared" si="4" ref="M14:M22">L14</f>
      </c>
      <c r="N14" s="130">
        <f aca="true" t="shared" si="5" ref="N14:N22">IF(A14="","",A14)</f>
        <v>2</v>
      </c>
      <c r="O14" s="217">
        <v>8</v>
      </c>
      <c r="Q14" s="374">
        <f t="shared" si="0"/>
      </c>
      <c r="R14" s="164"/>
    </row>
    <row r="15" spans="1:18" ht="61.5" customHeight="1">
      <c r="A15" s="202">
        <v>3</v>
      </c>
      <c r="B15" s="577"/>
      <c r="C15" s="578"/>
      <c r="D15" s="578"/>
      <c r="E15" s="210"/>
      <c r="F15" s="210"/>
      <c r="G15" s="207"/>
      <c r="H15" s="208"/>
      <c r="I15" s="21">
        <f t="shared" si="1"/>
      </c>
      <c r="J15" s="215"/>
      <c r="K15" s="21">
        <f t="shared" si="2"/>
      </c>
      <c r="L15" s="21">
        <f t="shared" si="3"/>
      </c>
      <c r="M15" s="22">
        <f t="shared" si="4"/>
      </c>
      <c r="N15" s="130">
        <f t="shared" si="5"/>
        <v>3</v>
      </c>
      <c r="O15" s="217">
        <v>8</v>
      </c>
      <c r="P15" s="145"/>
      <c r="Q15" s="374">
        <f t="shared" si="0"/>
      </c>
      <c r="R15" s="164"/>
    </row>
    <row r="16" spans="1:18" s="165" customFormat="1" ht="61.5" customHeight="1">
      <c r="A16" s="203">
        <v>4</v>
      </c>
      <c r="B16" s="577"/>
      <c r="C16" s="578"/>
      <c r="D16" s="578"/>
      <c r="E16" s="210"/>
      <c r="F16" s="210"/>
      <c r="G16" s="207"/>
      <c r="H16" s="208"/>
      <c r="I16" s="21">
        <f t="shared" si="1"/>
      </c>
      <c r="J16" s="215"/>
      <c r="K16" s="21">
        <f t="shared" si="2"/>
      </c>
      <c r="L16" s="21">
        <f t="shared" si="3"/>
      </c>
      <c r="M16" s="22">
        <f t="shared" si="4"/>
      </c>
      <c r="N16" s="130">
        <f t="shared" si="5"/>
        <v>4</v>
      </c>
      <c r="O16" s="217">
        <v>8</v>
      </c>
      <c r="P16" s="145"/>
      <c r="Q16" s="374">
        <f t="shared" si="0"/>
      </c>
      <c r="R16" s="164"/>
    </row>
    <row r="17" spans="1:18" ht="61.5" customHeight="1">
      <c r="A17" s="202">
        <v>5</v>
      </c>
      <c r="B17" s="577"/>
      <c r="C17" s="578"/>
      <c r="D17" s="578"/>
      <c r="E17" s="210"/>
      <c r="F17" s="210"/>
      <c r="G17" s="207"/>
      <c r="H17" s="208"/>
      <c r="I17" s="21">
        <f t="shared" si="1"/>
      </c>
      <c r="J17" s="215"/>
      <c r="K17" s="21">
        <f t="shared" si="2"/>
      </c>
      <c r="L17" s="21">
        <f t="shared" si="3"/>
      </c>
      <c r="M17" s="22">
        <f t="shared" si="4"/>
      </c>
      <c r="N17" s="130">
        <f t="shared" si="5"/>
        <v>5</v>
      </c>
      <c r="O17" s="217">
        <v>8</v>
      </c>
      <c r="P17" s="145"/>
      <c r="Q17" s="374">
        <f t="shared" si="0"/>
      </c>
      <c r="R17" s="164"/>
    </row>
    <row r="18" spans="1:17" ht="61.5" customHeight="1">
      <c r="A18" s="203">
        <v>6</v>
      </c>
      <c r="B18" s="577"/>
      <c r="C18" s="578"/>
      <c r="D18" s="578"/>
      <c r="E18" s="210"/>
      <c r="F18" s="210"/>
      <c r="G18" s="207"/>
      <c r="H18" s="208"/>
      <c r="I18" s="21">
        <f t="shared" si="1"/>
      </c>
      <c r="J18" s="215"/>
      <c r="K18" s="21">
        <f t="shared" si="2"/>
      </c>
      <c r="L18" s="21">
        <f t="shared" si="3"/>
      </c>
      <c r="M18" s="22">
        <f t="shared" si="4"/>
      </c>
      <c r="N18" s="130">
        <f t="shared" si="5"/>
        <v>6</v>
      </c>
      <c r="O18" s="217">
        <v>8</v>
      </c>
      <c r="P18" s="145"/>
      <c r="Q18" s="374">
        <f t="shared" si="0"/>
      </c>
    </row>
    <row r="19" spans="1:17" ht="61.5" customHeight="1">
      <c r="A19" s="202">
        <v>7</v>
      </c>
      <c r="B19" s="577"/>
      <c r="C19" s="578"/>
      <c r="D19" s="578"/>
      <c r="E19" s="210"/>
      <c r="F19" s="211"/>
      <c r="G19" s="207"/>
      <c r="H19" s="208"/>
      <c r="I19" s="21">
        <f t="shared" si="1"/>
      </c>
      <c r="J19" s="215"/>
      <c r="K19" s="21">
        <f t="shared" si="2"/>
      </c>
      <c r="L19" s="21">
        <f t="shared" si="3"/>
      </c>
      <c r="M19" s="22">
        <f t="shared" si="4"/>
      </c>
      <c r="N19" s="130">
        <f t="shared" si="5"/>
        <v>7</v>
      </c>
      <c r="O19" s="217">
        <v>8</v>
      </c>
      <c r="P19" s="145"/>
      <c r="Q19" s="374">
        <f t="shared" si="0"/>
      </c>
    </row>
    <row r="20" spans="1:18" s="165" customFormat="1" ht="61.5" customHeight="1">
      <c r="A20" s="203">
        <v>8</v>
      </c>
      <c r="B20" s="577"/>
      <c r="C20" s="578"/>
      <c r="D20" s="578"/>
      <c r="E20" s="210"/>
      <c r="F20" s="210"/>
      <c r="G20" s="207"/>
      <c r="H20" s="208"/>
      <c r="I20" s="21">
        <f t="shared" si="1"/>
      </c>
      <c r="J20" s="215"/>
      <c r="K20" s="21">
        <f t="shared" si="2"/>
      </c>
      <c r="L20" s="21">
        <f t="shared" si="3"/>
      </c>
      <c r="M20" s="22">
        <f t="shared" si="4"/>
      </c>
      <c r="N20" s="131">
        <f t="shared" si="5"/>
        <v>8</v>
      </c>
      <c r="O20" s="217">
        <v>8</v>
      </c>
      <c r="P20" s="166"/>
      <c r="Q20" s="374">
        <f t="shared" si="0"/>
      </c>
      <c r="R20" s="167"/>
    </row>
    <row r="21" spans="1:17" ht="61.5" customHeight="1">
      <c r="A21" s="202">
        <v>9</v>
      </c>
      <c r="B21" s="577"/>
      <c r="C21" s="578"/>
      <c r="D21" s="578"/>
      <c r="E21" s="210"/>
      <c r="F21" s="210"/>
      <c r="G21" s="207"/>
      <c r="H21" s="208"/>
      <c r="I21" s="21">
        <f t="shared" si="1"/>
      </c>
      <c r="J21" s="215"/>
      <c r="K21" s="21">
        <f t="shared" si="2"/>
      </c>
      <c r="L21" s="21">
        <f t="shared" si="3"/>
      </c>
      <c r="M21" s="22">
        <f t="shared" si="4"/>
      </c>
      <c r="N21" s="130">
        <f t="shared" si="5"/>
        <v>9</v>
      </c>
      <c r="O21" s="217">
        <v>8</v>
      </c>
      <c r="Q21" s="374">
        <f t="shared" si="0"/>
      </c>
    </row>
    <row r="22" spans="1:17" ht="61.5" customHeight="1" thickBot="1">
      <c r="A22" s="204">
        <v>10</v>
      </c>
      <c r="B22" s="592"/>
      <c r="C22" s="593"/>
      <c r="D22" s="593"/>
      <c r="E22" s="212"/>
      <c r="F22" s="212"/>
      <c r="G22" s="213"/>
      <c r="H22" s="214"/>
      <c r="I22" s="23">
        <f t="shared" si="1"/>
      </c>
      <c r="J22" s="216"/>
      <c r="K22" s="23">
        <f t="shared" si="2"/>
      </c>
      <c r="L22" s="23">
        <f t="shared" si="3"/>
      </c>
      <c r="M22" s="23">
        <f t="shared" si="4"/>
      </c>
      <c r="N22" s="132">
        <f t="shared" si="5"/>
        <v>10</v>
      </c>
      <c r="O22" s="218">
        <v>8</v>
      </c>
      <c r="Q22" s="374">
        <f t="shared" si="0"/>
      </c>
    </row>
    <row r="23" spans="1:18" ht="21" customHeight="1" thickBot="1">
      <c r="A23" s="590" t="s">
        <v>15</v>
      </c>
      <c r="B23" s="591"/>
      <c r="C23" s="591"/>
      <c r="D23" s="591"/>
      <c r="E23" s="591"/>
      <c r="F23" s="591"/>
      <c r="G23" s="591"/>
      <c r="H23" s="591"/>
      <c r="I23" s="591"/>
      <c r="J23" s="168"/>
      <c r="K23" s="20">
        <f>SUM(K13:K22)</f>
        <v>0</v>
      </c>
      <c r="L23" s="20">
        <f>SUM(L13:L22)</f>
        <v>0</v>
      </c>
      <c r="M23" s="128">
        <f>SUM(M13:M22)</f>
        <v>0</v>
      </c>
      <c r="N23" s="169"/>
      <c r="Q23" s="26">
        <f>SUM(Q13:Q22)</f>
        <v>0</v>
      </c>
      <c r="R23" s="170"/>
    </row>
    <row r="24" spans="1:20" ht="13.5" customHeight="1">
      <c r="A24" s="146"/>
      <c r="L24" s="171"/>
      <c r="M24" s="172"/>
      <c r="N24" s="146"/>
      <c r="Q24" s="195"/>
      <c r="R24" s="173"/>
      <c r="S24" s="196"/>
      <c r="T24" s="196"/>
    </row>
    <row r="25" spans="2:20" ht="13.5" customHeight="1">
      <c r="B25" s="144" t="s">
        <v>17</v>
      </c>
      <c r="D25" s="174"/>
      <c r="E25" s="1" t="s">
        <v>29</v>
      </c>
      <c r="H25" s="144"/>
      <c r="M25" s="175"/>
      <c r="N25" s="146"/>
      <c r="Q25" s="175"/>
      <c r="R25" s="173"/>
      <c r="S25" s="196"/>
      <c r="T25" s="196"/>
    </row>
    <row r="26" spans="1:20" s="1" customFormat="1" ht="13.5" customHeight="1">
      <c r="A26" s="142"/>
      <c r="B26" s="144" t="s">
        <v>18</v>
      </c>
      <c r="C26" s="144"/>
      <c r="D26" s="144"/>
      <c r="E26" s="1" t="s">
        <v>30</v>
      </c>
      <c r="G26" s="144"/>
      <c r="H26" s="144"/>
      <c r="I26" s="144"/>
      <c r="J26" s="144"/>
      <c r="K26" s="144"/>
      <c r="L26" s="144"/>
      <c r="M26" s="175"/>
      <c r="N26" s="142"/>
      <c r="O26" s="142"/>
      <c r="P26" s="142"/>
      <c r="Q26" s="175"/>
      <c r="R26" s="197"/>
      <c r="S26" s="198"/>
      <c r="T26" s="198"/>
    </row>
    <row r="27" spans="1:18" s="1" customFormat="1" ht="13.5" customHeight="1">
      <c r="A27" s="142"/>
      <c r="B27" s="144" t="s">
        <v>19</v>
      </c>
      <c r="C27" s="144"/>
      <c r="D27" s="144"/>
      <c r="E27" s="1" t="s">
        <v>31</v>
      </c>
      <c r="G27" s="144"/>
      <c r="H27" s="144"/>
      <c r="I27" s="144"/>
      <c r="J27" s="144"/>
      <c r="K27" s="144"/>
      <c r="L27" s="144"/>
      <c r="M27" s="175"/>
      <c r="N27" s="142"/>
      <c r="O27" s="142"/>
      <c r="P27" s="142"/>
      <c r="Q27" s="175"/>
      <c r="R27" s="176"/>
    </row>
    <row r="28" spans="13:17" ht="13.5">
      <c r="M28" s="177"/>
      <c r="Q28" s="177"/>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2 Q11"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2" customWidth="1"/>
    <col min="2" max="4" width="3.7109375" style="144" customWidth="1"/>
    <col min="5" max="5" width="16.421875" style="143" customWidth="1"/>
    <col min="6" max="6" width="16.140625" style="1" customWidth="1"/>
    <col min="7" max="7" width="9.140625" style="144" customWidth="1"/>
    <col min="8" max="8" width="6.421875" style="142" customWidth="1"/>
    <col min="9" max="13" width="15.140625" style="144" customWidth="1"/>
    <col min="14" max="14" width="3.8515625" style="142" customWidth="1"/>
    <col min="15" max="15" width="5.28125" style="142" customWidth="1"/>
    <col min="16" max="16" width="2.140625" style="142" customWidth="1"/>
    <col min="17" max="17" width="15.140625" style="144" customWidth="1"/>
    <col min="18" max="18" width="12.7109375" style="145" bestFit="1" customWidth="1"/>
    <col min="19" max="16384" width="9.00390625" style="144" customWidth="1"/>
  </cols>
  <sheetData>
    <row r="1" ht="13.5"/>
    <row r="2" spans="2:4" ht="13.5">
      <c r="B2" s="581" t="s">
        <v>119</v>
      </c>
      <c r="C2" s="581"/>
      <c r="D2" s="581"/>
    </row>
    <row r="3" ht="13.5"/>
    <row r="4" spans="1:6" ht="13.5" customHeight="1">
      <c r="A4" s="582" t="s">
        <v>140</v>
      </c>
      <c r="B4" s="582"/>
      <c r="C4" s="582"/>
      <c r="D4" s="582"/>
      <c r="E4" s="582"/>
      <c r="F4" s="142"/>
    </row>
    <row r="5" spans="1:14" ht="13.5" customHeight="1">
      <c r="A5" s="146"/>
      <c r="B5" s="146"/>
      <c r="C5" s="146"/>
      <c r="D5" s="146"/>
      <c r="E5" s="147"/>
      <c r="F5" s="142"/>
      <c r="N5" s="146"/>
    </row>
    <row r="6" spans="1:14" ht="13.5" customHeight="1">
      <c r="A6" s="146"/>
      <c r="B6" s="148" t="s">
        <v>100</v>
      </c>
      <c r="C6" s="149"/>
      <c r="D6" s="150"/>
      <c r="E6" s="151"/>
      <c r="F6" s="574" t="s">
        <v>16</v>
      </c>
      <c r="G6" s="575"/>
      <c r="H6" s="576"/>
      <c r="N6" s="146"/>
    </row>
    <row r="7" spans="1:14" ht="13.5" customHeight="1">
      <c r="A7" s="146"/>
      <c r="B7" s="146"/>
      <c r="C7" s="146"/>
      <c r="D7" s="146"/>
      <c r="E7" s="147"/>
      <c r="F7" s="585" t="s">
        <v>77</v>
      </c>
      <c r="G7" s="586"/>
      <c r="H7" s="587"/>
      <c r="N7" s="146"/>
    </row>
    <row r="8" spans="1:15" ht="13.5" customHeight="1">
      <c r="A8" s="146"/>
      <c r="B8" s="146"/>
      <c r="C8" s="146"/>
      <c r="D8" s="146"/>
      <c r="E8" s="147"/>
      <c r="F8" s="142"/>
      <c r="N8" s="146"/>
      <c r="O8" s="152"/>
    </row>
    <row r="9" spans="1:14" ht="13.5" customHeight="1">
      <c r="A9" s="146"/>
      <c r="F9" s="142"/>
      <c r="I9" s="153" t="s">
        <v>28</v>
      </c>
      <c r="J9" s="1">
        <f>IF('基本情報入力（使い方）'!$C$12="","",'基本情報入力（使い方）'!$C$12)</f>
      </c>
      <c r="K9" s="153"/>
      <c r="L9" s="1"/>
      <c r="N9" s="146"/>
    </row>
    <row r="10" spans="1:15" ht="13.5" customHeight="1" thickBot="1">
      <c r="A10" s="146"/>
      <c r="F10" s="142"/>
      <c r="M10" s="153" t="s">
        <v>20</v>
      </c>
      <c r="N10" s="144"/>
      <c r="O10" s="153"/>
    </row>
    <row r="11" spans="1:17" ht="27" customHeight="1">
      <c r="A11" s="588" t="s">
        <v>1</v>
      </c>
      <c r="B11" s="572" t="s">
        <v>2</v>
      </c>
      <c r="C11" s="572"/>
      <c r="D11" s="573"/>
      <c r="E11" s="154" t="s">
        <v>3</v>
      </c>
      <c r="F11" s="155" t="s">
        <v>4</v>
      </c>
      <c r="G11" s="155" t="s">
        <v>5</v>
      </c>
      <c r="H11" s="156" t="s">
        <v>6</v>
      </c>
      <c r="I11" s="155" t="s">
        <v>0</v>
      </c>
      <c r="J11" s="155" t="s">
        <v>0</v>
      </c>
      <c r="K11" s="572" t="s">
        <v>7</v>
      </c>
      <c r="L11" s="573"/>
      <c r="M11" s="156" t="s">
        <v>8</v>
      </c>
      <c r="N11" s="588" t="s">
        <v>1</v>
      </c>
      <c r="O11" s="596" t="s">
        <v>34</v>
      </c>
      <c r="Q11" s="375" t="str">
        <f>"補助対象経費の（"&amp;補助名&amp;"）"</f>
        <v>補助対象経費の（２／３）</v>
      </c>
    </row>
    <row r="12" spans="1:17" ht="42" customHeight="1" thickBot="1">
      <c r="A12" s="589"/>
      <c r="B12" s="157" t="s">
        <v>9</v>
      </c>
      <c r="C12" s="157" t="s">
        <v>10</v>
      </c>
      <c r="D12" s="158" t="s">
        <v>11</v>
      </c>
      <c r="E12" s="159"/>
      <c r="F12" s="160"/>
      <c r="G12" s="161"/>
      <c r="H12" s="162"/>
      <c r="I12" s="161" t="s">
        <v>12</v>
      </c>
      <c r="J12" s="161" t="s">
        <v>23</v>
      </c>
      <c r="K12" s="163" t="s">
        <v>13</v>
      </c>
      <c r="L12" s="162" t="s">
        <v>22</v>
      </c>
      <c r="M12" s="162" t="s">
        <v>14</v>
      </c>
      <c r="N12" s="589"/>
      <c r="O12" s="597"/>
      <c r="Q12" s="233" t="s">
        <v>129</v>
      </c>
    </row>
    <row r="13" spans="1:18" ht="61.5" customHeight="1">
      <c r="A13" s="219">
        <v>11</v>
      </c>
      <c r="B13" s="598"/>
      <c r="C13" s="599"/>
      <c r="D13" s="599"/>
      <c r="E13" s="205"/>
      <c r="F13" s="205"/>
      <c r="G13" s="220"/>
      <c r="H13" s="221"/>
      <c r="I13" s="24">
        <f aca="true" t="shared" si="0" ref="I13:I22">IF(J13="","",ROUNDDOWN(J13*(1+O13/100),0))</f>
      </c>
      <c r="J13" s="223"/>
      <c r="K13" s="24">
        <f>IF(L13="","",ROUNDDOWN(L13*(1+O13/100),0))</f>
      </c>
      <c r="L13" s="24">
        <f>IF(OR(J13="",G13=""),"",ROUNDDOWN(J13*G13,0))</f>
      </c>
      <c r="M13" s="126">
        <f>L13</f>
      </c>
      <c r="N13" s="130">
        <f aca="true" t="shared" si="1" ref="N13:N22">IF(A13="","",A13)</f>
        <v>11</v>
      </c>
      <c r="O13" s="225">
        <v>8</v>
      </c>
      <c r="P13" s="144"/>
      <c r="Q13" s="374">
        <f aca="true" t="shared" si="2" ref="Q13:Q22">IF(M13="","",ROUNDDOWN(M13/G13*補助率,0)*G13)</f>
      </c>
      <c r="R13" s="144"/>
    </row>
    <row r="14" spans="1:18" ht="61.5" customHeight="1">
      <c r="A14" s="203">
        <v>12</v>
      </c>
      <c r="B14" s="594"/>
      <c r="C14" s="595"/>
      <c r="D14" s="595"/>
      <c r="E14" s="210"/>
      <c r="F14" s="210"/>
      <c r="G14" s="209"/>
      <c r="H14" s="222"/>
      <c r="I14" s="22">
        <f t="shared" si="0"/>
      </c>
      <c r="J14" s="224"/>
      <c r="K14" s="22">
        <f aca="true" t="shared" si="3" ref="K14:K22">IF(L14="","",ROUNDDOWN(L14*(1+O14/100),0))</f>
      </c>
      <c r="L14" s="22">
        <f aca="true" t="shared" si="4" ref="L14:L22">IF(OR(J14="",G14=""),"",ROUNDDOWN(J14*G14,0))</f>
      </c>
      <c r="M14" s="126">
        <f aca="true" t="shared" si="5" ref="M14:M22">L14</f>
      </c>
      <c r="N14" s="130">
        <f t="shared" si="1"/>
        <v>12</v>
      </c>
      <c r="O14" s="226">
        <v>8</v>
      </c>
      <c r="Q14" s="374">
        <f t="shared" si="2"/>
      </c>
      <c r="R14" s="164"/>
    </row>
    <row r="15" spans="1:18" ht="61.5" customHeight="1">
      <c r="A15" s="203">
        <v>13</v>
      </c>
      <c r="B15" s="594"/>
      <c r="C15" s="595"/>
      <c r="D15" s="595"/>
      <c r="E15" s="210"/>
      <c r="F15" s="210"/>
      <c r="G15" s="209"/>
      <c r="H15" s="222"/>
      <c r="I15" s="22">
        <f t="shared" si="0"/>
      </c>
      <c r="J15" s="224"/>
      <c r="K15" s="22">
        <f t="shared" si="3"/>
      </c>
      <c r="L15" s="22">
        <f t="shared" si="4"/>
      </c>
      <c r="M15" s="22">
        <f t="shared" si="5"/>
      </c>
      <c r="N15" s="130">
        <f t="shared" si="1"/>
        <v>13</v>
      </c>
      <c r="O15" s="226">
        <v>8</v>
      </c>
      <c r="P15" s="145"/>
      <c r="Q15" s="374">
        <f t="shared" si="2"/>
      </c>
      <c r="R15" s="164"/>
    </row>
    <row r="16" spans="1:18" s="165" customFormat="1" ht="61.5" customHeight="1">
      <c r="A16" s="203">
        <v>14</v>
      </c>
      <c r="B16" s="594"/>
      <c r="C16" s="595"/>
      <c r="D16" s="595"/>
      <c r="E16" s="210"/>
      <c r="F16" s="210"/>
      <c r="G16" s="209"/>
      <c r="H16" s="222"/>
      <c r="I16" s="22">
        <f t="shared" si="0"/>
      </c>
      <c r="J16" s="224"/>
      <c r="K16" s="22">
        <f t="shared" si="3"/>
      </c>
      <c r="L16" s="22">
        <f t="shared" si="4"/>
      </c>
      <c r="M16" s="22">
        <f t="shared" si="5"/>
      </c>
      <c r="N16" s="130">
        <f t="shared" si="1"/>
        <v>14</v>
      </c>
      <c r="O16" s="226">
        <v>8</v>
      </c>
      <c r="P16" s="145"/>
      <c r="Q16" s="374">
        <f t="shared" si="2"/>
      </c>
      <c r="R16" s="164"/>
    </row>
    <row r="17" spans="1:18" ht="61.5" customHeight="1">
      <c r="A17" s="203">
        <v>15</v>
      </c>
      <c r="B17" s="594"/>
      <c r="C17" s="595"/>
      <c r="D17" s="595"/>
      <c r="E17" s="210"/>
      <c r="F17" s="210"/>
      <c r="G17" s="209"/>
      <c r="H17" s="222"/>
      <c r="I17" s="22">
        <f t="shared" si="0"/>
      </c>
      <c r="J17" s="224"/>
      <c r="K17" s="22">
        <f t="shared" si="3"/>
      </c>
      <c r="L17" s="22">
        <f t="shared" si="4"/>
      </c>
      <c r="M17" s="22">
        <f t="shared" si="5"/>
      </c>
      <c r="N17" s="130">
        <f t="shared" si="1"/>
        <v>15</v>
      </c>
      <c r="O17" s="226">
        <v>8</v>
      </c>
      <c r="P17" s="145"/>
      <c r="Q17" s="374">
        <f t="shared" si="2"/>
      </c>
      <c r="R17" s="164"/>
    </row>
    <row r="18" spans="1:17" ht="61.5" customHeight="1">
      <c r="A18" s="203">
        <v>16</v>
      </c>
      <c r="B18" s="594"/>
      <c r="C18" s="595"/>
      <c r="D18" s="595"/>
      <c r="E18" s="210"/>
      <c r="F18" s="210"/>
      <c r="G18" s="209"/>
      <c r="H18" s="222"/>
      <c r="I18" s="22">
        <f t="shared" si="0"/>
      </c>
      <c r="J18" s="224"/>
      <c r="K18" s="22">
        <f t="shared" si="3"/>
      </c>
      <c r="L18" s="22">
        <f t="shared" si="4"/>
      </c>
      <c r="M18" s="22">
        <f t="shared" si="5"/>
      </c>
      <c r="N18" s="130">
        <f t="shared" si="1"/>
        <v>16</v>
      </c>
      <c r="O18" s="226">
        <v>8</v>
      </c>
      <c r="P18" s="145"/>
      <c r="Q18" s="374">
        <f t="shared" si="2"/>
      </c>
    </row>
    <row r="19" spans="1:17" ht="61.5" customHeight="1">
      <c r="A19" s="203">
        <v>17</v>
      </c>
      <c r="B19" s="594"/>
      <c r="C19" s="595"/>
      <c r="D19" s="595"/>
      <c r="E19" s="210"/>
      <c r="F19" s="210"/>
      <c r="G19" s="209"/>
      <c r="H19" s="222"/>
      <c r="I19" s="22">
        <f t="shared" si="0"/>
      </c>
      <c r="J19" s="224"/>
      <c r="K19" s="22">
        <f t="shared" si="3"/>
      </c>
      <c r="L19" s="22">
        <f t="shared" si="4"/>
      </c>
      <c r="M19" s="22">
        <f t="shared" si="5"/>
      </c>
      <c r="N19" s="130">
        <f t="shared" si="1"/>
        <v>17</v>
      </c>
      <c r="O19" s="226">
        <v>8</v>
      </c>
      <c r="P19" s="145"/>
      <c r="Q19" s="374">
        <f t="shared" si="2"/>
      </c>
    </row>
    <row r="20" spans="1:18" s="165" customFormat="1" ht="61.5" customHeight="1">
      <c r="A20" s="203">
        <v>18</v>
      </c>
      <c r="B20" s="594"/>
      <c r="C20" s="595"/>
      <c r="D20" s="595"/>
      <c r="E20" s="210"/>
      <c r="F20" s="210"/>
      <c r="G20" s="209"/>
      <c r="H20" s="222"/>
      <c r="I20" s="22">
        <f t="shared" si="0"/>
      </c>
      <c r="J20" s="224"/>
      <c r="K20" s="22">
        <f t="shared" si="3"/>
      </c>
      <c r="L20" s="22">
        <f t="shared" si="4"/>
      </c>
      <c r="M20" s="22">
        <f t="shared" si="5"/>
      </c>
      <c r="N20" s="130">
        <f t="shared" si="1"/>
        <v>18</v>
      </c>
      <c r="O20" s="226">
        <v>8</v>
      </c>
      <c r="P20" s="166"/>
      <c r="Q20" s="374">
        <f t="shared" si="2"/>
      </c>
      <c r="R20" s="167"/>
    </row>
    <row r="21" spans="1:17" ht="61.5" customHeight="1">
      <c r="A21" s="203">
        <v>19</v>
      </c>
      <c r="B21" s="594"/>
      <c r="C21" s="595"/>
      <c r="D21" s="595"/>
      <c r="E21" s="210"/>
      <c r="F21" s="210"/>
      <c r="G21" s="209"/>
      <c r="H21" s="222"/>
      <c r="I21" s="22">
        <f t="shared" si="0"/>
      </c>
      <c r="J21" s="224"/>
      <c r="K21" s="22">
        <f t="shared" si="3"/>
      </c>
      <c r="L21" s="22">
        <f t="shared" si="4"/>
      </c>
      <c r="M21" s="22">
        <f t="shared" si="5"/>
      </c>
      <c r="N21" s="130">
        <f t="shared" si="1"/>
        <v>19</v>
      </c>
      <c r="O21" s="226">
        <v>8</v>
      </c>
      <c r="Q21" s="374">
        <f t="shared" si="2"/>
      </c>
    </row>
    <row r="22" spans="1:17" ht="61.5" customHeight="1" thickBot="1">
      <c r="A22" s="204">
        <v>20</v>
      </c>
      <c r="B22" s="592"/>
      <c r="C22" s="593"/>
      <c r="D22" s="593"/>
      <c r="E22" s="212"/>
      <c r="F22" s="212"/>
      <c r="G22" s="213"/>
      <c r="H22" s="214"/>
      <c r="I22" s="23">
        <f t="shared" si="0"/>
      </c>
      <c r="J22" s="216"/>
      <c r="K22" s="23">
        <f t="shared" si="3"/>
      </c>
      <c r="L22" s="23">
        <f t="shared" si="4"/>
      </c>
      <c r="M22" s="23">
        <f t="shared" si="5"/>
      </c>
      <c r="N22" s="132">
        <f t="shared" si="1"/>
        <v>20</v>
      </c>
      <c r="O22" s="218">
        <v>8</v>
      </c>
      <c r="Q22" s="374">
        <f t="shared" si="2"/>
      </c>
    </row>
    <row r="23" spans="1:18" ht="21" customHeight="1" thickBot="1">
      <c r="A23" s="590" t="s">
        <v>15</v>
      </c>
      <c r="B23" s="591"/>
      <c r="C23" s="591"/>
      <c r="D23" s="591"/>
      <c r="E23" s="591"/>
      <c r="F23" s="591"/>
      <c r="G23" s="591"/>
      <c r="H23" s="591"/>
      <c r="I23" s="591"/>
      <c r="J23" s="168"/>
      <c r="K23" s="20">
        <f>SUM(K13:K22)</f>
        <v>0</v>
      </c>
      <c r="L23" s="20">
        <f>SUM(L13:L22)</f>
        <v>0</v>
      </c>
      <c r="M23" s="25">
        <f>SUM(M13:M22)</f>
        <v>0</v>
      </c>
      <c r="N23" s="169"/>
      <c r="Q23" s="26">
        <f>SUM(Q13:Q22)</f>
        <v>0</v>
      </c>
      <c r="R23" s="170"/>
    </row>
    <row r="24" spans="1:18" ht="13.5" customHeight="1">
      <c r="A24" s="146"/>
      <c r="L24" s="171"/>
      <c r="M24" s="172"/>
      <c r="N24" s="146"/>
      <c r="R24" s="173"/>
    </row>
    <row r="25" spans="2:18" ht="13.5" customHeight="1">
      <c r="B25" s="144" t="s">
        <v>17</v>
      </c>
      <c r="D25" s="174"/>
      <c r="E25" s="1" t="s">
        <v>29</v>
      </c>
      <c r="H25" s="144"/>
      <c r="M25" s="175"/>
      <c r="N25" s="146"/>
      <c r="Q25" s="175"/>
      <c r="R25" s="173"/>
    </row>
    <row r="26" spans="1:18" s="1" customFormat="1" ht="13.5" customHeight="1">
      <c r="A26" s="142"/>
      <c r="B26" s="144" t="s">
        <v>18</v>
      </c>
      <c r="C26" s="144"/>
      <c r="D26" s="144"/>
      <c r="E26" s="1" t="s">
        <v>30</v>
      </c>
      <c r="G26" s="144"/>
      <c r="H26" s="144"/>
      <c r="I26" s="144"/>
      <c r="J26" s="144"/>
      <c r="K26" s="144"/>
      <c r="L26" s="144"/>
      <c r="M26" s="175"/>
      <c r="N26" s="142"/>
      <c r="O26" s="142"/>
      <c r="P26" s="142"/>
      <c r="Q26" s="175"/>
      <c r="R26" s="176"/>
    </row>
    <row r="27" spans="1:18" s="1" customFormat="1" ht="13.5" customHeight="1">
      <c r="A27" s="142"/>
      <c r="B27" s="144" t="s">
        <v>19</v>
      </c>
      <c r="C27" s="144"/>
      <c r="D27" s="144"/>
      <c r="E27" s="1" t="s">
        <v>31</v>
      </c>
      <c r="G27" s="144"/>
      <c r="H27" s="144"/>
      <c r="I27" s="144"/>
      <c r="J27" s="144"/>
      <c r="K27" s="144"/>
      <c r="L27" s="144"/>
      <c r="M27" s="175"/>
      <c r="N27" s="142"/>
      <c r="O27" s="142"/>
      <c r="P27" s="142"/>
      <c r="Q27" s="175"/>
      <c r="R27" s="176"/>
    </row>
    <row r="28" spans="13:17" ht="13.5">
      <c r="M28" s="177"/>
      <c r="Q28" s="177"/>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2"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43"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 width="3.57421875" style="142" customWidth="1"/>
    <col min="17" max="16384" width="9.00390625" style="144" customWidth="1"/>
  </cols>
  <sheetData>
    <row r="1" spans="1:18" ht="13.5">
      <c r="A1" s="142"/>
      <c r="H1" s="142"/>
      <c r="Q1" s="145"/>
      <c r="R1" s="145"/>
    </row>
    <row r="2" spans="1:18" ht="13.5">
      <c r="A2" s="142"/>
      <c r="B2" s="581" t="s">
        <v>119</v>
      </c>
      <c r="C2" s="581"/>
      <c r="D2" s="581"/>
      <c r="H2" s="142"/>
      <c r="Q2" s="145"/>
      <c r="R2" s="145"/>
    </row>
    <row r="3" spans="1:18" ht="13.5">
      <c r="A3" s="142"/>
      <c r="H3" s="142"/>
      <c r="Q3" s="145"/>
      <c r="R3" s="145"/>
    </row>
    <row r="4" spans="1:6" ht="13.5" customHeight="1">
      <c r="A4" s="582" t="s">
        <v>140</v>
      </c>
      <c r="B4" s="582"/>
      <c r="C4" s="582"/>
      <c r="D4" s="582"/>
      <c r="E4" s="582"/>
      <c r="F4" s="142"/>
    </row>
    <row r="5" spans="1:16" ht="13.5" customHeight="1">
      <c r="A5" s="146"/>
      <c r="B5" s="146"/>
      <c r="C5" s="146"/>
      <c r="D5" s="146"/>
      <c r="E5" s="147"/>
      <c r="F5" s="142"/>
      <c r="N5" s="146"/>
      <c r="P5" s="146"/>
    </row>
    <row r="6" spans="1:16" ht="13.5" customHeight="1">
      <c r="A6" s="146"/>
      <c r="B6" s="148" t="s">
        <v>100</v>
      </c>
      <c r="C6" s="149"/>
      <c r="D6" s="150"/>
      <c r="E6" s="151"/>
      <c r="F6" s="574" t="s">
        <v>16</v>
      </c>
      <c r="G6" s="575"/>
      <c r="H6" s="576"/>
      <c r="N6" s="146"/>
      <c r="P6" s="146"/>
    </row>
    <row r="7" spans="1:16" ht="13.5" customHeight="1">
      <c r="A7" s="146"/>
      <c r="B7" s="146"/>
      <c r="C7" s="146"/>
      <c r="D7" s="146"/>
      <c r="E7" s="147"/>
      <c r="F7" s="585" t="s">
        <v>25</v>
      </c>
      <c r="G7" s="586"/>
      <c r="H7" s="587"/>
      <c r="N7" s="146"/>
      <c r="P7" s="146"/>
    </row>
    <row r="8" spans="1:16" ht="13.5" customHeight="1">
      <c r="A8" s="146"/>
      <c r="B8" s="146"/>
      <c r="C8" s="146"/>
      <c r="D8" s="146"/>
      <c r="E8" s="147"/>
      <c r="F8" s="142"/>
      <c r="N8" s="146"/>
      <c r="O8" s="152"/>
      <c r="P8" s="146"/>
    </row>
    <row r="9" spans="1:16" ht="13.5" customHeight="1">
      <c r="A9" s="174"/>
      <c r="F9" s="142"/>
      <c r="I9" s="153" t="s">
        <v>28</v>
      </c>
      <c r="J9" s="1">
        <f>IF('基本情報入力（使い方）'!$C$12="","",'基本情報入力（使い方）'!$C$12)</f>
      </c>
      <c r="K9" s="153"/>
      <c r="L9" s="1"/>
      <c r="N9" s="146"/>
      <c r="P9" s="146"/>
    </row>
    <row r="10" spans="1:16" ht="13.5" customHeight="1" thickBot="1">
      <c r="A10" s="174"/>
      <c r="F10" s="142"/>
      <c r="M10" s="153" t="s">
        <v>20</v>
      </c>
      <c r="N10" s="144"/>
      <c r="O10" s="153"/>
      <c r="P10" s="146"/>
    </row>
    <row r="11" spans="1:16" ht="27" customHeight="1">
      <c r="A11" s="583" t="s">
        <v>1</v>
      </c>
      <c r="B11" s="572" t="s">
        <v>2</v>
      </c>
      <c r="C11" s="572"/>
      <c r="D11" s="573"/>
      <c r="E11" s="154" t="s">
        <v>3</v>
      </c>
      <c r="F11" s="155" t="s">
        <v>4</v>
      </c>
      <c r="G11" s="155" t="s">
        <v>5</v>
      </c>
      <c r="H11" s="155" t="s">
        <v>6</v>
      </c>
      <c r="I11" s="155" t="s">
        <v>0</v>
      </c>
      <c r="J11" s="155" t="s">
        <v>0</v>
      </c>
      <c r="K11" s="600" t="s">
        <v>7</v>
      </c>
      <c r="L11" s="573"/>
      <c r="M11" s="156" t="s">
        <v>8</v>
      </c>
      <c r="N11" s="588" t="s">
        <v>1</v>
      </c>
      <c r="O11" s="596" t="s">
        <v>34</v>
      </c>
      <c r="P11" s="178"/>
    </row>
    <row r="12" spans="1:16" ht="42" customHeight="1" thickBot="1">
      <c r="A12" s="584"/>
      <c r="B12" s="157" t="s">
        <v>9</v>
      </c>
      <c r="C12" s="157" t="s">
        <v>10</v>
      </c>
      <c r="D12" s="158" t="s">
        <v>11</v>
      </c>
      <c r="E12" s="159"/>
      <c r="F12" s="160"/>
      <c r="G12" s="161"/>
      <c r="H12" s="161"/>
      <c r="I12" s="161" t="s">
        <v>12</v>
      </c>
      <c r="J12" s="161" t="s">
        <v>23</v>
      </c>
      <c r="K12" s="161" t="s">
        <v>13</v>
      </c>
      <c r="L12" s="162" t="s">
        <v>22</v>
      </c>
      <c r="M12" s="162" t="s">
        <v>14</v>
      </c>
      <c r="N12" s="589"/>
      <c r="O12" s="597"/>
      <c r="P12" s="178"/>
    </row>
    <row r="13" spans="1:16" ht="61.5" customHeight="1">
      <c r="A13" s="179">
        <v>1</v>
      </c>
      <c r="B13" s="598"/>
      <c r="C13" s="599"/>
      <c r="D13" s="599"/>
      <c r="E13" s="205"/>
      <c r="F13" s="206"/>
      <c r="G13" s="207"/>
      <c r="H13" s="208"/>
      <c r="I13" s="21">
        <f>IF(J13="","",ROUNDDOWN(J13*(1+O13/100),0))</f>
      </c>
      <c r="J13" s="215"/>
      <c r="K13" s="21">
        <f>IF(L13="","",ROUNDDOWN(L13*(1+O13/100),0))</f>
      </c>
      <c r="L13" s="21">
        <f>IF(OR(J13="",G13=""),"",ROUNDDOWN(J13*G13,0))</f>
      </c>
      <c r="M13" s="126">
        <f>L13</f>
      </c>
      <c r="N13" s="180">
        <v>1</v>
      </c>
      <c r="O13" s="229">
        <v>8</v>
      </c>
      <c r="P13" s="144"/>
    </row>
    <row r="14" spans="1:16" ht="61.5" customHeight="1">
      <c r="A14" s="181">
        <v>2</v>
      </c>
      <c r="B14" s="577"/>
      <c r="C14" s="578"/>
      <c r="D14" s="578"/>
      <c r="E14" s="227"/>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82">
        <v>2</v>
      </c>
      <c r="O14" s="229">
        <v>8</v>
      </c>
      <c r="P14" s="178"/>
    </row>
    <row r="15" spans="1:16" ht="61.5" customHeight="1">
      <c r="A15" s="179">
        <v>3</v>
      </c>
      <c r="B15" s="577"/>
      <c r="C15" s="578"/>
      <c r="D15" s="578"/>
      <c r="E15" s="227"/>
      <c r="F15" s="210"/>
      <c r="G15" s="207"/>
      <c r="H15" s="208"/>
      <c r="I15" s="21">
        <f t="shared" si="0"/>
      </c>
      <c r="J15" s="215"/>
      <c r="K15" s="21">
        <f t="shared" si="1"/>
      </c>
      <c r="L15" s="21">
        <f t="shared" si="2"/>
      </c>
      <c r="M15" s="22">
        <f t="shared" si="3"/>
      </c>
      <c r="N15" s="180">
        <v>3</v>
      </c>
      <c r="O15" s="229">
        <v>8</v>
      </c>
      <c r="P15" s="178"/>
    </row>
    <row r="16" spans="1:16" s="165" customFormat="1" ht="61.5" customHeight="1">
      <c r="A16" s="183">
        <v>4</v>
      </c>
      <c r="B16" s="577"/>
      <c r="C16" s="578"/>
      <c r="D16" s="578"/>
      <c r="E16" s="227"/>
      <c r="F16" s="210"/>
      <c r="G16" s="207"/>
      <c r="H16" s="208"/>
      <c r="I16" s="21">
        <f t="shared" si="0"/>
      </c>
      <c r="J16" s="215"/>
      <c r="K16" s="21">
        <f t="shared" si="1"/>
      </c>
      <c r="L16" s="21">
        <f t="shared" si="2"/>
      </c>
      <c r="M16" s="22">
        <f t="shared" si="3"/>
      </c>
      <c r="N16" s="184">
        <v>4</v>
      </c>
      <c r="O16" s="229">
        <v>8</v>
      </c>
      <c r="P16" s="185"/>
    </row>
    <row r="17" spans="1:16" s="165" customFormat="1" ht="61.5" customHeight="1">
      <c r="A17" s="186">
        <v>5</v>
      </c>
      <c r="B17" s="577"/>
      <c r="C17" s="578"/>
      <c r="D17" s="578"/>
      <c r="E17" s="227"/>
      <c r="F17" s="210"/>
      <c r="G17" s="207"/>
      <c r="H17" s="208"/>
      <c r="I17" s="21">
        <f t="shared" si="0"/>
      </c>
      <c r="J17" s="215"/>
      <c r="K17" s="21">
        <f t="shared" si="1"/>
      </c>
      <c r="L17" s="21">
        <f t="shared" si="2"/>
      </c>
      <c r="M17" s="22">
        <f t="shared" si="3"/>
      </c>
      <c r="N17" s="187">
        <v>5</v>
      </c>
      <c r="O17" s="229">
        <v>8</v>
      </c>
      <c r="P17" s="185"/>
    </row>
    <row r="18" spans="1:16" ht="61.5" customHeight="1">
      <c r="A18" s="181">
        <v>6</v>
      </c>
      <c r="B18" s="577"/>
      <c r="C18" s="578"/>
      <c r="D18" s="578"/>
      <c r="E18" s="227"/>
      <c r="F18" s="210"/>
      <c r="G18" s="207"/>
      <c r="H18" s="208"/>
      <c r="I18" s="21">
        <f t="shared" si="0"/>
      </c>
      <c r="J18" s="215"/>
      <c r="K18" s="21">
        <f t="shared" si="1"/>
      </c>
      <c r="L18" s="21">
        <f t="shared" si="2"/>
      </c>
      <c r="M18" s="22">
        <f t="shared" si="3"/>
      </c>
      <c r="N18" s="182">
        <v>6</v>
      </c>
      <c r="O18" s="229">
        <v>8</v>
      </c>
      <c r="P18" s="178"/>
    </row>
    <row r="19" spans="1:16" ht="61.5" customHeight="1">
      <c r="A19" s="179">
        <v>7</v>
      </c>
      <c r="B19" s="577"/>
      <c r="C19" s="578"/>
      <c r="D19" s="578"/>
      <c r="E19" s="227"/>
      <c r="F19" s="211"/>
      <c r="G19" s="207"/>
      <c r="H19" s="208"/>
      <c r="I19" s="21">
        <f t="shared" si="0"/>
      </c>
      <c r="J19" s="215"/>
      <c r="K19" s="21">
        <f t="shared" si="1"/>
      </c>
      <c r="L19" s="21">
        <f t="shared" si="2"/>
      </c>
      <c r="M19" s="22">
        <f t="shared" si="3"/>
      </c>
      <c r="N19" s="180">
        <v>7</v>
      </c>
      <c r="O19" s="229">
        <v>8</v>
      </c>
      <c r="P19" s="178"/>
    </row>
    <row r="20" spans="1:16" ht="61.5" customHeight="1">
      <c r="A20" s="181">
        <v>8</v>
      </c>
      <c r="B20" s="577"/>
      <c r="C20" s="578"/>
      <c r="D20" s="578"/>
      <c r="E20" s="227"/>
      <c r="F20" s="210"/>
      <c r="G20" s="207"/>
      <c r="H20" s="208"/>
      <c r="I20" s="21">
        <f t="shared" si="0"/>
      </c>
      <c r="J20" s="215"/>
      <c r="K20" s="21">
        <f t="shared" si="1"/>
      </c>
      <c r="L20" s="21">
        <f t="shared" si="2"/>
      </c>
      <c r="M20" s="22">
        <f t="shared" si="3"/>
      </c>
      <c r="N20" s="182">
        <v>8</v>
      </c>
      <c r="O20" s="229">
        <v>8</v>
      </c>
      <c r="P20" s="178"/>
    </row>
    <row r="21" spans="1:16" ht="61.5" customHeight="1">
      <c r="A21" s="179">
        <v>9</v>
      </c>
      <c r="B21" s="577"/>
      <c r="C21" s="578"/>
      <c r="D21" s="578"/>
      <c r="E21" s="227"/>
      <c r="F21" s="210"/>
      <c r="G21" s="207"/>
      <c r="H21" s="208"/>
      <c r="I21" s="21">
        <f t="shared" si="0"/>
      </c>
      <c r="J21" s="215"/>
      <c r="K21" s="21">
        <f t="shared" si="1"/>
      </c>
      <c r="L21" s="21">
        <f t="shared" si="2"/>
      </c>
      <c r="M21" s="22">
        <f t="shared" si="3"/>
      </c>
      <c r="N21" s="180">
        <v>9</v>
      </c>
      <c r="O21" s="229">
        <v>8</v>
      </c>
      <c r="P21" s="178"/>
    </row>
    <row r="22" spans="1:16" ht="61.5" customHeight="1" thickBot="1">
      <c r="A22" s="188">
        <v>10</v>
      </c>
      <c r="B22" s="592"/>
      <c r="C22" s="593"/>
      <c r="D22" s="593"/>
      <c r="E22" s="228"/>
      <c r="F22" s="212"/>
      <c r="G22" s="213"/>
      <c r="H22" s="214"/>
      <c r="I22" s="23">
        <f t="shared" si="0"/>
      </c>
      <c r="J22" s="216"/>
      <c r="K22" s="23">
        <f t="shared" si="1"/>
      </c>
      <c r="L22" s="23">
        <f t="shared" si="2"/>
      </c>
      <c r="M22" s="23">
        <f t="shared" si="3"/>
      </c>
      <c r="N22" s="189">
        <v>10</v>
      </c>
      <c r="O22" s="230">
        <v>8</v>
      </c>
      <c r="P22" s="178"/>
    </row>
    <row r="23" spans="1:16" ht="21" customHeight="1" thickBot="1">
      <c r="A23" s="590" t="s">
        <v>15</v>
      </c>
      <c r="B23" s="591"/>
      <c r="C23" s="591"/>
      <c r="D23" s="591"/>
      <c r="E23" s="591"/>
      <c r="F23" s="591"/>
      <c r="G23" s="591"/>
      <c r="H23" s="591"/>
      <c r="I23" s="591"/>
      <c r="J23" s="168"/>
      <c r="K23" s="20">
        <f>SUM(K13:K22)</f>
        <v>0</v>
      </c>
      <c r="L23" s="20">
        <f>SUM(L13:L22)</f>
        <v>0</v>
      </c>
      <c r="M23" s="25">
        <f>SUM(M13:M22)</f>
        <v>0</v>
      </c>
      <c r="N23" s="169"/>
      <c r="P23" s="169"/>
    </row>
    <row r="24" spans="1:16" ht="13.5" customHeight="1">
      <c r="A24" s="174"/>
      <c r="L24" s="171"/>
      <c r="M24" s="172"/>
      <c r="N24" s="146"/>
      <c r="P24" s="146"/>
    </row>
    <row r="25" spans="2:16" ht="13.5" customHeight="1">
      <c r="B25" s="144" t="s">
        <v>17</v>
      </c>
      <c r="D25" s="174"/>
      <c r="E25" s="1" t="s">
        <v>29</v>
      </c>
      <c r="N25" s="146"/>
      <c r="P25" s="146"/>
    </row>
    <row r="26" spans="1:16" s="1" customFormat="1" ht="13.5" customHeight="1">
      <c r="A26" s="144"/>
      <c r="B26" s="144" t="s">
        <v>18</v>
      </c>
      <c r="C26" s="144"/>
      <c r="D26" s="144"/>
      <c r="E26" s="1" t="s">
        <v>30</v>
      </c>
      <c r="G26" s="144"/>
      <c r="H26" s="144"/>
      <c r="I26" s="144"/>
      <c r="J26" s="144"/>
      <c r="K26" s="144"/>
      <c r="L26" s="144"/>
      <c r="M26" s="144"/>
      <c r="N26" s="142"/>
      <c r="O26" s="142"/>
      <c r="P26" s="142"/>
    </row>
    <row r="27" spans="1:16" s="1" customFormat="1" ht="13.5" customHeight="1">
      <c r="A27" s="144"/>
      <c r="B27" s="144" t="s">
        <v>19</v>
      </c>
      <c r="C27" s="144"/>
      <c r="D27" s="144"/>
      <c r="E27" s="1" t="s">
        <v>31</v>
      </c>
      <c r="G27" s="144"/>
      <c r="H27" s="144"/>
      <c r="I27" s="144"/>
      <c r="J27" s="144"/>
      <c r="K27" s="144"/>
      <c r="L27" s="144"/>
      <c r="M27" s="144"/>
      <c r="N27" s="142"/>
      <c r="O27" s="142"/>
      <c r="P27" s="142"/>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B13" sqref="B13:D22"/>
      <selection pane="bottomLeft" activeCell="A1" sqref="A1"/>
    </sheetView>
  </sheetViews>
  <sheetFormatPr defaultColWidth="9.140625" defaultRowHeight="15"/>
  <cols>
    <col min="1" max="1" width="8.421875" style="144" customWidth="1"/>
    <col min="2" max="4" width="3.7109375" style="144" customWidth="1"/>
    <col min="5" max="5" width="16.421875" style="1" customWidth="1"/>
    <col min="6" max="6" width="16.140625" style="1" customWidth="1"/>
    <col min="7" max="7" width="9.140625" style="144" customWidth="1"/>
    <col min="8" max="8" width="6.421875" style="144" customWidth="1"/>
    <col min="9" max="13" width="15.140625" style="144" customWidth="1"/>
    <col min="14" max="14" width="3.8515625" style="142" customWidth="1"/>
    <col min="15" max="15" width="5.28125" style="142" customWidth="1"/>
    <col min="16" max="16384" width="9.00390625" style="144" customWidth="1"/>
  </cols>
  <sheetData>
    <row r="1" spans="1:18" ht="13.5">
      <c r="A1" s="142"/>
      <c r="E1" s="143"/>
      <c r="H1" s="142"/>
      <c r="P1" s="142"/>
      <c r="Q1" s="145"/>
      <c r="R1" s="145"/>
    </row>
    <row r="2" spans="1:18" ht="13.5">
      <c r="A2" s="142"/>
      <c r="B2" s="581" t="s">
        <v>119</v>
      </c>
      <c r="C2" s="581"/>
      <c r="D2" s="581"/>
      <c r="E2" s="143"/>
      <c r="H2" s="142"/>
      <c r="P2" s="142"/>
      <c r="Q2" s="145"/>
      <c r="R2" s="145"/>
    </row>
    <row r="3" spans="1:18" ht="13.5">
      <c r="A3" s="142"/>
      <c r="E3" s="143"/>
      <c r="H3" s="142"/>
      <c r="P3" s="142"/>
      <c r="Q3" s="145"/>
      <c r="R3" s="145"/>
    </row>
    <row r="4" spans="1:6" ht="13.5" customHeight="1">
      <c r="A4" s="582" t="s">
        <v>140</v>
      </c>
      <c r="B4" s="582"/>
      <c r="C4" s="582"/>
      <c r="D4" s="582"/>
      <c r="E4" s="582"/>
      <c r="F4" s="142"/>
    </row>
    <row r="5" spans="1:14" ht="13.5" customHeight="1">
      <c r="A5" s="146"/>
      <c r="B5" s="146"/>
      <c r="C5" s="146"/>
      <c r="D5" s="146"/>
      <c r="E5" s="190"/>
      <c r="F5" s="142"/>
      <c r="N5" s="146"/>
    </row>
    <row r="6" spans="1:14" ht="13.5" customHeight="1">
      <c r="A6" s="146"/>
      <c r="B6" s="148" t="s">
        <v>100</v>
      </c>
      <c r="C6" s="149"/>
      <c r="D6" s="150"/>
      <c r="E6" s="151"/>
      <c r="F6" s="574" t="s">
        <v>16</v>
      </c>
      <c r="G6" s="575"/>
      <c r="H6" s="576"/>
      <c r="N6" s="146"/>
    </row>
    <row r="7" spans="1:14" ht="13.5" customHeight="1">
      <c r="A7" s="146"/>
      <c r="B7" s="146"/>
      <c r="C7" s="146"/>
      <c r="D7" s="146"/>
      <c r="E7" s="190"/>
      <c r="F7" s="585" t="s">
        <v>66</v>
      </c>
      <c r="G7" s="586"/>
      <c r="H7" s="587"/>
      <c r="N7" s="146"/>
    </row>
    <row r="8" spans="1:15" ht="13.5" customHeight="1">
      <c r="A8" s="146"/>
      <c r="B8" s="146"/>
      <c r="C8" s="146"/>
      <c r="D8" s="146"/>
      <c r="E8" s="190"/>
      <c r="F8" s="142"/>
      <c r="N8" s="146"/>
      <c r="O8" s="152"/>
    </row>
    <row r="9" spans="1:14" ht="13.5" customHeight="1">
      <c r="A9" s="174"/>
      <c r="F9" s="142"/>
      <c r="I9" s="153" t="s">
        <v>28</v>
      </c>
      <c r="J9" s="1">
        <f>IF('基本情報入力（使い方）'!$C$12="","",'基本情報入力（使い方）'!$C$12)</f>
      </c>
      <c r="K9" s="153"/>
      <c r="L9" s="1"/>
      <c r="N9" s="146"/>
    </row>
    <row r="10" spans="1:15" ht="13.5" customHeight="1" thickBot="1">
      <c r="A10" s="174"/>
      <c r="F10" s="142"/>
      <c r="M10" s="153" t="s">
        <v>20</v>
      </c>
      <c r="N10" s="144"/>
      <c r="O10" s="153"/>
    </row>
    <row r="11" spans="1:15" ht="27" customHeight="1">
      <c r="A11" s="583" t="s">
        <v>1</v>
      </c>
      <c r="B11" s="572" t="s">
        <v>2</v>
      </c>
      <c r="C11" s="572"/>
      <c r="D11" s="573"/>
      <c r="E11" s="155" t="s">
        <v>3</v>
      </c>
      <c r="F11" s="155" t="s">
        <v>4</v>
      </c>
      <c r="G11" s="155" t="s">
        <v>5</v>
      </c>
      <c r="H11" s="155" t="s">
        <v>6</v>
      </c>
      <c r="I11" s="155" t="s">
        <v>0</v>
      </c>
      <c r="J11" s="155" t="s">
        <v>0</v>
      </c>
      <c r="K11" s="600" t="s">
        <v>7</v>
      </c>
      <c r="L11" s="573"/>
      <c r="M11" s="155" t="s">
        <v>8</v>
      </c>
      <c r="N11" s="588" t="s">
        <v>1</v>
      </c>
      <c r="O11" s="596" t="s">
        <v>34</v>
      </c>
    </row>
    <row r="12" spans="1:15" ht="42" customHeight="1" thickBot="1">
      <c r="A12" s="584"/>
      <c r="B12" s="157" t="s">
        <v>9</v>
      </c>
      <c r="C12" s="157" t="s">
        <v>10</v>
      </c>
      <c r="D12" s="158" t="s">
        <v>11</v>
      </c>
      <c r="E12" s="191"/>
      <c r="F12" s="160"/>
      <c r="G12" s="161"/>
      <c r="H12" s="161"/>
      <c r="I12" s="161" t="s">
        <v>12</v>
      </c>
      <c r="J12" s="161" t="s">
        <v>23</v>
      </c>
      <c r="K12" s="161" t="s">
        <v>13</v>
      </c>
      <c r="L12" s="162" t="s">
        <v>22</v>
      </c>
      <c r="M12" s="161" t="s">
        <v>14</v>
      </c>
      <c r="N12" s="589"/>
      <c r="O12" s="597"/>
    </row>
    <row r="13" spans="1:15" ht="61.5" customHeight="1">
      <c r="A13" s="179">
        <v>1</v>
      </c>
      <c r="B13" s="598"/>
      <c r="C13" s="599"/>
      <c r="D13" s="599"/>
      <c r="E13" s="231"/>
      <c r="F13" s="205"/>
      <c r="G13" s="207"/>
      <c r="H13" s="208"/>
      <c r="I13" s="21">
        <f>IF(J13="","",ROUNDDOWN(J13*(1+O13/100),0))</f>
      </c>
      <c r="J13" s="232"/>
      <c r="K13" s="21">
        <f>IF(L13="","",ROUNDDOWN(L13*(1+O13/100),0))</f>
      </c>
      <c r="L13" s="21">
        <f>IF(OR(J13="",G13=""),"",ROUNDDOWN(J13*G13,0))</f>
      </c>
      <c r="M13" s="126">
        <f>L13</f>
      </c>
      <c r="N13" s="192">
        <v>1</v>
      </c>
      <c r="O13" s="217">
        <v>8</v>
      </c>
    </row>
    <row r="14" spans="1:15" ht="61.5" customHeight="1">
      <c r="A14" s="181">
        <v>2</v>
      </c>
      <c r="B14" s="577"/>
      <c r="C14" s="578"/>
      <c r="D14" s="578"/>
      <c r="E14" s="227"/>
      <c r="F14" s="210"/>
      <c r="G14" s="207"/>
      <c r="H14" s="208"/>
      <c r="I14" s="21">
        <f aca="true" t="shared" si="0" ref="I14:I22">IF(J14="","",ROUNDDOWN(J14*(1+O14/100),0))</f>
      </c>
      <c r="J14" s="215"/>
      <c r="K14" s="21">
        <f aca="true" t="shared" si="1" ref="K14:K22">IF(L14="","",ROUNDDOWN(L14*(1+O14/100),0))</f>
      </c>
      <c r="L14" s="21">
        <f aca="true" t="shared" si="2" ref="L14:L22">IF(OR(J14="",G14=""),"",ROUNDDOWN(J14*G14,0))</f>
      </c>
      <c r="M14" s="126">
        <f aca="true" t="shared" si="3" ref="M14:M22">L14</f>
      </c>
      <c r="N14" s="193">
        <v>2</v>
      </c>
      <c r="O14" s="217">
        <v>8</v>
      </c>
    </row>
    <row r="15" spans="1:15" ht="61.5" customHeight="1">
      <c r="A15" s="181">
        <v>3</v>
      </c>
      <c r="B15" s="577"/>
      <c r="C15" s="578"/>
      <c r="D15" s="578"/>
      <c r="E15" s="227"/>
      <c r="F15" s="210"/>
      <c r="G15" s="207"/>
      <c r="H15" s="208"/>
      <c r="I15" s="21">
        <f t="shared" si="0"/>
      </c>
      <c r="J15" s="215"/>
      <c r="K15" s="21">
        <f t="shared" si="1"/>
      </c>
      <c r="L15" s="21">
        <f t="shared" si="2"/>
      </c>
      <c r="M15" s="22">
        <f t="shared" si="3"/>
      </c>
      <c r="N15" s="192">
        <v>3</v>
      </c>
      <c r="O15" s="217">
        <v>8</v>
      </c>
    </row>
    <row r="16" spans="1:15" ht="61.5" customHeight="1">
      <c r="A16" s="181">
        <v>4</v>
      </c>
      <c r="B16" s="577"/>
      <c r="C16" s="578"/>
      <c r="D16" s="578"/>
      <c r="E16" s="227"/>
      <c r="F16" s="210"/>
      <c r="G16" s="207"/>
      <c r="H16" s="208"/>
      <c r="I16" s="21">
        <f t="shared" si="0"/>
      </c>
      <c r="J16" s="215"/>
      <c r="K16" s="21">
        <f t="shared" si="1"/>
      </c>
      <c r="L16" s="21">
        <f t="shared" si="2"/>
      </c>
      <c r="M16" s="22">
        <f t="shared" si="3"/>
      </c>
      <c r="N16" s="193">
        <v>4</v>
      </c>
      <c r="O16" s="217">
        <v>8</v>
      </c>
    </row>
    <row r="17" spans="1:15" ht="61.5" customHeight="1">
      <c r="A17" s="181">
        <v>5</v>
      </c>
      <c r="B17" s="577"/>
      <c r="C17" s="578"/>
      <c r="D17" s="578"/>
      <c r="E17" s="227"/>
      <c r="F17" s="210"/>
      <c r="G17" s="207"/>
      <c r="H17" s="208"/>
      <c r="I17" s="21">
        <f t="shared" si="0"/>
      </c>
      <c r="J17" s="215"/>
      <c r="K17" s="21">
        <f t="shared" si="1"/>
      </c>
      <c r="L17" s="21">
        <f t="shared" si="2"/>
      </c>
      <c r="M17" s="22">
        <f t="shared" si="3"/>
      </c>
      <c r="N17" s="192">
        <v>5</v>
      </c>
      <c r="O17" s="217">
        <v>8</v>
      </c>
    </row>
    <row r="18" spans="1:15" ht="61.5" customHeight="1">
      <c r="A18" s="181">
        <v>6</v>
      </c>
      <c r="B18" s="577"/>
      <c r="C18" s="578"/>
      <c r="D18" s="578"/>
      <c r="E18" s="227"/>
      <c r="F18" s="210"/>
      <c r="G18" s="207"/>
      <c r="H18" s="208"/>
      <c r="I18" s="21">
        <f t="shared" si="0"/>
      </c>
      <c r="J18" s="215"/>
      <c r="K18" s="21">
        <f t="shared" si="1"/>
      </c>
      <c r="L18" s="21">
        <f t="shared" si="2"/>
      </c>
      <c r="M18" s="22">
        <f t="shared" si="3"/>
      </c>
      <c r="N18" s="193">
        <v>6</v>
      </c>
      <c r="O18" s="217">
        <v>8</v>
      </c>
    </row>
    <row r="19" spans="1:15" ht="61.5" customHeight="1">
      <c r="A19" s="181">
        <v>7</v>
      </c>
      <c r="B19" s="577"/>
      <c r="C19" s="578"/>
      <c r="D19" s="578"/>
      <c r="E19" s="227"/>
      <c r="F19" s="211"/>
      <c r="G19" s="207"/>
      <c r="H19" s="208"/>
      <c r="I19" s="21">
        <f t="shared" si="0"/>
      </c>
      <c r="J19" s="215"/>
      <c r="K19" s="21">
        <f t="shared" si="1"/>
      </c>
      <c r="L19" s="21">
        <f t="shared" si="2"/>
      </c>
      <c r="M19" s="22">
        <f t="shared" si="3"/>
      </c>
      <c r="N19" s="192">
        <v>7</v>
      </c>
      <c r="O19" s="217">
        <v>8</v>
      </c>
    </row>
    <row r="20" spans="1:15" ht="61.5" customHeight="1">
      <c r="A20" s="181">
        <v>8</v>
      </c>
      <c r="B20" s="577"/>
      <c r="C20" s="578"/>
      <c r="D20" s="578"/>
      <c r="E20" s="227"/>
      <c r="F20" s="210"/>
      <c r="G20" s="207"/>
      <c r="H20" s="208"/>
      <c r="I20" s="21">
        <f t="shared" si="0"/>
      </c>
      <c r="J20" s="215"/>
      <c r="K20" s="21">
        <f t="shared" si="1"/>
      </c>
      <c r="L20" s="21">
        <f t="shared" si="2"/>
      </c>
      <c r="M20" s="22">
        <f t="shared" si="3"/>
      </c>
      <c r="N20" s="193">
        <v>8</v>
      </c>
      <c r="O20" s="217">
        <v>8</v>
      </c>
    </row>
    <row r="21" spans="1:15" ht="61.5" customHeight="1">
      <c r="A21" s="181">
        <v>9</v>
      </c>
      <c r="B21" s="577"/>
      <c r="C21" s="578"/>
      <c r="D21" s="578"/>
      <c r="E21" s="227"/>
      <c r="F21" s="210"/>
      <c r="G21" s="207"/>
      <c r="H21" s="208"/>
      <c r="I21" s="21">
        <f t="shared" si="0"/>
      </c>
      <c r="J21" s="215"/>
      <c r="K21" s="21">
        <f t="shared" si="1"/>
      </c>
      <c r="L21" s="21">
        <f t="shared" si="2"/>
      </c>
      <c r="M21" s="22">
        <f t="shared" si="3"/>
      </c>
      <c r="N21" s="192">
        <v>9</v>
      </c>
      <c r="O21" s="217">
        <v>8</v>
      </c>
    </row>
    <row r="22" spans="1:15" ht="61.5" customHeight="1" thickBot="1">
      <c r="A22" s="188">
        <v>10</v>
      </c>
      <c r="B22" s="592"/>
      <c r="C22" s="593"/>
      <c r="D22" s="593"/>
      <c r="E22" s="228"/>
      <c r="F22" s="212"/>
      <c r="G22" s="213"/>
      <c r="H22" s="214"/>
      <c r="I22" s="23">
        <f t="shared" si="0"/>
      </c>
      <c r="J22" s="216"/>
      <c r="K22" s="23">
        <f t="shared" si="1"/>
      </c>
      <c r="L22" s="23">
        <f t="shared" si="2"/>
      </c>
      <c r="M22" s="23">
        <f t="shared" si="3"/>
      </c>
      <c r="N22" s="194">
        <v>10</v>
      </c>
      <c r="O22" s="218">
        <v>8</v>
      </c>
    </row>
    <row r="23" spans="1:14" ht="21" customHeight="1" thickBot="1">
      <c r="A23" s="590" t="s">
        <v>15</v>
      </c>
      <c r="B23" s="591"/>
      <c r="C23" s="591"/>
      <c r="D23" s="591"/>
      <c r="E23" s="591"/>
      <c r="F23" s="591"/>
      <c r="G23" s="591"/>
      <c r="H23" s="591"/>
      <c r="I23" s="591"/>
      <c r="J23" s="168"/>
      <c r="K23" s="20">
        <f>SUM(K13:K22)</f>
        <v>0</v>
      </c>
      <c r="L23" s="20">
        <f>SUM(L13:L22)</f>
        <v>0</v>
      </c>
      <c r="M23" s="19">
        <f>SUM(M13:M22)</f>
        <v>0</v>
      </c>
      <c r="N23" s="169"/>
    </row>
    <row r="24" spans="1:14" ht="13.5" customHeight="1">
      <c r="A24" s="174"/>
      <c r="L24" s="171"/>
      <c r="M24" s="172"/>
      <c r="N24" s="146"/>
    </row>
    <row r="25" spans="1:14" ht="13.5" customHeight="1">
      <c r="A25" s="174"/>
      <c r="B25" s="144" t="s">
        <v>17</v>
      </c>
      <c r="D25" s="174"/>
      <c r="E25" s="1" t="s">
        <v>29</v>
      </c>
      <c r="N25" s="146"/>
    </row>
    <row r="26" spans="2:5" ht="13.5" customHeight="1">
      <c r="B26" s="144" t="s">
        <v>18</v>
      </c>
      <c r="E26" s="1" t="s">
        <v>30</v>
      </c>
    </row>
    <row r="27" spans="2:5" ht="13.5" customHeight="1">
      <c r="B27" s="144" t="s">
        <v>19</v>
      </c>
      <c r="E27" s="1" t="s">
        <v>31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2018-11-21T04:23:15Z</cp:lastPrinted>
  <dcterms:created xsi:type="dcterms:W3CDTF">2013-05-03T10:01:41Z</dcterms:created>
  <dcterms:modified xsi:type="dcterms:W3CDTF">2018-12-04T07:03:42Z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