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25" windowHeight="7635" tabRatio="726" firstSheet="1" activeTab="1"/>
  </bookViews>
  <sheets>
    <sheet name="設定" sheetId="1" state="hidden" r:id="rId1"/>
    <sheet name="経費明細表" sheetId="2" r:id="rId2"/>
  </sheets>
  <definedNames>
    <definedName name="_xlfn.IFERROR" hidden="1">#NAME?</definedName>
    <definedName name="_xlfn.SHEETS" hidden="1">#NAME?</definedName>
    <definedName name="_xlfn.SUMIFS" hidden="1">#NAME?</definedName>
    <definedName name="_xlnm.Print_Area" localSheetId="1">'経費明細表'!$A$3:$J$21</definedName>
    <definedName name="事業類型" localSheetId="1">'経費明細表'!$N$46</definedName>
    <definedName name="消費税率" localSheetId="1">'経費明細表'!$N$45</definedName>
    <definedName name="補助下限額">'経費明細表'!$N$51</definedName>
    <definedName name="補助上限額" localSheetId="1">'経費明細表'!$N$50</definedName>
    <definedName name="補助名">'経費明細表'!$N$49</definedName>
    <definedName name="補助率">'経費明細表'!$O$49</definedName>
  </definedNames>
  <calcPr fullCalcOnLoad="1"/>
</workbook>
</file>

<file path=xl/comments2.xml><?xml version="1.0" encoding="utf-8"?>
<comments xmlns="http://schemas.openxmlformats.org/spreadsheetml/2006/main">
  <authors>
    <author>PCUser</author>
    <author>bara</author>
    <author>EH</author>
  </authors>
  <commentList>
    <comment ref="S22" authorId="0">
      <text>
        <r>
          <rPr>
            <sz val="11"/>
            <rFont val="ＭＳ Ｐゴシック"/>
            <family val="3"/>
          </rPr>
          <t xml:space="preserve">各経費区分ごとに判定。
判定１～判定３に「×」が１つでもあると、「×」と判定。
</t>
        </r>
      </text>
    </comment>
    <comment ref="T22" authorId="1">
      <text>
        <r>
          <rPr>
            <sz val="11"/>
            <rFont val="ＭＳ Ｐゴシック"/>
            <family val="3"/>
          </rPr>
          <t xml:space="preserve">技術導入費、外注加工費、委託費、知的財産関連経費については、補助対象経費総額の1/3,、1/2、1/2、1/3を超えてはならない。外注加工費＋委託費についても補助対象経費総額の1/2を超えないこと。
</t>
        </r>
      </text>
    </comment>
    <comment ref="AB22" authorId="0">
      <text>
        <r>
          <rPr>
            <sz val="11"/>
            <rFont val="ＭＳ Ｐゴシック"/>
            <family val="3"/>
          </rPr>
          <t>判定１～８、「実績額の総額についての判定」がすべて「○」のとき、総合判定は「○」</t>
        </r>
      </text>
    </comment>
    <comment ref="T32" authorId="2">
      <text>
        <r>
          <rPr>
            <b/>
            <sz val="11"/>
            <rFont val="ＭＳ Ｐゴシック"/>
            <family val="3"/>
          </rPr>
          <t>補助対象経費について</t>
        </r>
        <r>
          <rPr>
            <sz val="11"/>
            <rFont val="ＭＳ Ｐゴシック"/>
            <family val="3"/>
          </rPr>
          <t>、「外注加工費≦1/2×総額」と「委託費＋外注加工費≦1/2×総額」の制約がある。（いくつかある制約のうち、委託費に関わる部分のみ抜粋）
ここでは外注加工費に修正が必要な場合に「×」と判定、外注加工費の修正は必要ない場合に「○」と判定している。
①</t>
        </r>
        <r>
          <rPr>
            <b/>
            <sz val="11"/>
            <rFont val="ＭＳ Ｐゴシック"/>
            <family val="3"/>
          </rPr>
          <t>「委託費＋外注加工費≦1/2×総額」のとき</t>
        </r>
        <r>
          <rPr>
            <sz val="11"/>
            <rFont val="ＭＳ Ｐゴシック"/>
            <family val="3"/>
          </rPr>
          <t xml:space="preserve">
（「外注加工費≦1/2×総額」と「委託費＋外注加工費≦1/2×総額」の両方を満たすので、外注加工費の修正は必要ない→外注加工費として「○」と判定）
</t>
        </r>
        <r>
          <rPr>
            <b/>
            <sz val="11"/>
            <rFont val="ＭＳ Ｐゴシック"/>
            <family val="3"/>
          </rPr>
          <t>または</t>
        </r>
        <r>
          <rPr>
            <sz val="11"/>
            <rFont val="ＭＳ Ｐゴシック"/>
            <family val="3"/>
          </rPr>
          <t xml:space="preserve">
②</t>
        </r>
        <r>
          <rPr>
            <b/>
            <sz val="11"/>
            <rFont val="ＭＳ Ｐゴシック"/>
            <family val="3"/>
          </rPr>
          <t>「委託費＞1/2×総額」のとき</t>
        </r>
        <r>
          <rPr>
            <sz val="11"/>
            <rFont val="ＭＳ Ｐゴシック"/>
            <family val="3"/>
          </rPr>
          <t xml:space="preserve">
（「委託費＋外注加工費≦1/2×総額」にならないが、原因は委託費にあり、外注加工費には原因がない。外注加工費の修正は必要ない→外注加工費として「○」と判定）</t>
        </r>
        <r>
          <rPr>
            <sz val="16"/>
            <rFont val="ＭＳ Ｐゴシック"/>
            <family val="3"/>
          </rPr>
          <t xml:space="preserve">
</t>
        </r>
      </text>
    </comment>
    <comment ref="T33" authorId="2">
      <text>
        <r>
          <rPr>
            <b/>
            <sz val="11"/>
            <rFont val="ＭＳ Ｐゴシック"/>
            <family val="3"/>
          </rPr>
          <t>補助対象経費について</t>
        </r>
        <r>
          <rPr>
            <sz val="11"/>
            <rFont val="ＭＳ Ｐゴシック"/>
            <family val="3"/>
          </rPr>
          <t>、「委託費≦1/2×総額」と「委託費＋外注加工費≦1/2×総額」の制約がある。（いくつかある制約のうち、委託費に関わる部分のみ抜粋）
ここでは委託費に修正が必要な場合に「×」と判定、委託費の修正は必要ない場合に「○」と判定している。
①</t>
        </r>
        <r>
          <rPr>
            <b/>
            <sz val="11"/>
            <rFont val="ＭＳ Ｐゴシック"/>
            <family val="3"/>
          </rPr>
          <t xml:space="preserve">「委託費＋外注加工費≦1/2×総額」のとき
</t>
        </r>
        <r>
          <rPr>
            <sz val="11"/>
            <rFont val="ＭＳ Ｐゴシック"/>
            <family val="3"/>
          </rPr>
          <t xml:space="preserve">（「委託費≦1/2×総額」と「委託費＋外注加工費≦1/2×総額」の両方を満たすので、委託費の修正は必要ない→委託費として「○」と判定）
</t>
        </r>
        <r>
          <rPr>
            <b/>
            <sz val="11"/>
            <rFont val="ＭＳ Ｐゴシック"/>
            <family val="3"/>
          </rPr>
          <t>または</t>
        </r>
        <r>
          <rPr>
            <sz val="11"/>
            <rFont val="ＭＳ Ｐゴシック"/>
            <family val="3"/>
          </rPr>
          <t xml:space="preserve">
②</t>
        </r>
        <r>
          <rPr>
            <b/>
            <sz val="11"/>
            <rFont val="ＭＳ Ｐゴシック"/>
            <family val="3"/>
          </rPr>
          <t>「外注加工費＞1/2×総額」のとき</t>
        </r>
        <r>
          <rPr>
            <sz val="11"/>
            <rFont val="ＭＳ Ｐゴシック"/>
            <family val="3"/>
          </rPr>
          <t xml:space="preserve">
（「委託費＋外注加工費≦1/2×総額」にならないが、原因は外注加工費にあり、委託費には原因がない。委託費の修正は必要ない→委託費として「○」と判定）</t>
        </r>
        <r>
          <rPr>
            <sz val="18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<sst xmlns="http://schemas.openxmlformats.org/spreadsheetml/2006/main" count="197" uniqueCount="128">
  <si>
    <t>経費区分</t>
  </si>
  <si>
    <t>補助金交付申請額</t>
  </si>
  <si>
    <t>（税抜き）</t>
  </si>
  <si>
    <t>合計</t>
  </si>
  <si>
    <t>技術導入費</t>
  </si>
  <si>
    <t>外注加工費</t>
  </si>
  <si>
    <t>運搬費</t>
  </si>
  <si>
    <t>順位</t>
  </si>
  <si>
    <t>判定</t>
  </si>
  <si>
    <t>補助上限額</t>
  </si>
  <si>
    <t>設備投資の制限</t>
  </si>
  <si>
    <t>その他の経費の制限</t>
  </si>
  <si>
    <t>外注加工費+委託費</t>
  </si>
  <si>
    <t>内容</t>
  </si>
  <si>
    <t>差額</t>
  </si>
  <si>
    <t>仮計算
補助金交付申請額</t>
  </si>
  <si>
    <t>按分計算
補助金交付申請額</t>
  </si>
  <si>
    <t>機械装置費で補助対象経費にして単価５０万円以上の設備投資が必要</t>
  </si>
  <si>
    <t>機械装置費以外の経費の補助金交付申請額は５００万円以下</t>
  </si>
  <si>
    <t>総合判定</t>
  </si>
  <si>
    <t>名前の管理（引用しているため削除不可）</t>
  </si>
  <si>
    <t>名前</t>
  </si>
  <si>
    <t>消費税率</t>
  </si>
  <si>
    <t>事業類型</t>
  </si>
  <si>
    <t>補助上限額</t>
  </si>
  <si>
    <t>合　計</t>
  </si>
  <si>
    <t>↑</t>
  </si>
  <si>
    <t>予算額　計算シート</t>
  </si>
  <si>
    <t>機械装置費を除く補助金申請額の合計額(修正前)</t>
  </si>
  <si>
    <t>順位２</t>
  </si>
  <si>
    <t>補助金交付申請限度額</t>
  </si>
  <si>
    <t>順位２の合計額</t>
  </si>
  <si>
    <t>機械装置費（50万円以上）</t>
  </si>
  <si>
    <t>機械装置費（50万円未満）</t>
  </si>
  <si>
    <t>専門家経費</t>
  </si>
  <si>
    <t xml:space="preserve">補助対象経費
</t>
  </si>
  <si>
    <t>機械装置費を優先した残りの補助金交付申請額</t>
  </si>
  <si>
    <t xml:space="preserve">機械装置費を除く合計額の補助金交付申請額の上限 </t>
  </si>
  <si>
    <t>判定１</t>
  </si>
  <si>
    <t>判定２</t>
  </si>
  <si>
    <t>判定３</t>
  </si>
  <si>
    <t>調整される補助金の額</t>
  </si>
  <si>
    <t>調整する件数</t>
  </si>
  <si>
    <t>小規模型</t>
  </si>
  <si>
    <t>事業類型</t>
  </si>
  <si>
    <t>№</t>
  </si>
  <si>
    <t>条件</t>
  </si>
  <si>
    <t>照合金額</t>
  </si>
  <si>
    <t>判定</t>
  </si>
  <si>
    <t>結果</t>
  </si>
  <si>
    <t>委託費</t>
  </si>
  <si>
    <t>判定対象外</t>
  </si>
  <si>
    <t>革新的サービス</t>
  </si>
  <si>
    <t>ものづくり技術</t>
  </si>
  <si>
    <t>補助下限額</t>
  </si>
  <si>
    <t>原材料費(※）</t>
  </si>
  <si>
    <t>外注加工費(※）</t>
  </si>
  <si>
    <t>委託費(※）</t>
  </si>
  <si>
    <t>知的財産権等関連経費(※）</t>
  </si>
  <si>
    <t>※は小規模型の「試作開発等」のみ使用可</t>
  </si>
  <si>
    <t>機械装置費で補助対象経費にして単価５０万円以上の設備投資が必要</t>
  </si>
  <si>
    <t>知的財産権等関連経費</t>
  </si>
  <si>
    <t>事業対象外の経費を使用していないか</t>
  </si>
  <si>
    <t>対象項目</t>
  </si>
  <si>
    <t>機械装置費（単価50万円以上）</t>
  </si>
  <si>
    <t>機械装置費（単価50万円未満）</t>
  </si>
  <si>
    <t xml:space="preserve"> </t>
  </si>
  <si>
    <t>補助事業に要した経費（税込）≧補助事業に要した経費（税抜）
補助事業に要した経費（税抜）≧補助対象経費</t>
  </si>
  <si>
    <t>判定1</t>
  </si>
  <si>
    <t>判定2</t>
  </si>
  <si>
    <t>判定3</t>
  </si>
  <si>
    <t>その他経費の制限に抵触していないか</t>
  </si>
  <si>
    <t>判定４</t>
  </si>
  <si>
    <t>判定５</t>
  </si>
  <si>
    <t>設備投資の制限に抵触していないか</t>
  </si>
  <si>
    <t>「×」の場合、判定１～判定5参照</t>
  </si>
  <si>
    <t>円</t>
  </si>
  <si>
    <t>外注加工費は補助対象経費の1/2を超えていないか</t>
  </si>
  <si>
    <t>委託費は補助対象経費の1/2を超えていないか</t>
  </si>
  <si>
    <t>知的財産権関連経費が補助対象経費の1/3を超えていないか</t>
  </si>
  <si>
    <t>上記の合計額が補助対象経費の1/2を超えていないか</t>
  </si>
  <si>
    <t>判定７</t>
  </si>
  <si>
    <t>※赤色の費目別経費支出明細書を修正してください</t>
  </si>
  <si>
    <t>判定６</t>
  </si>
  <si>
    <t>判定７</t>
  </si>
  <si>
    <t>（税抜き）</t>
  </si>
  <si>
    <t>（税込み）</t>
  </si>
  <si>
    <t>Ａ</t>
  </si>
  <si>
    <t>補助金の額</t>
  </si>
  <si>
    <t>積算基礎　(Ａ.税込み)</t>
  </si>
  <si>
    <t>補助事業に要した経費</t>
  </si>
  <si>
    <t>Ｂ</t>
  </si>
  <si>
    <t>別紙　費目別経費支出明細書のとおり</t>
  </si>
  <si>
    <t>優先される数値（P列で機械以外の費目の補助金を按分計算するにあたり、機械以外の費目の補助金の合計額）</t>
  </si>
  <si>
    <t>Q列に加算する金額</t>
  </si>
  <si>
    <t>順位２が複数ある場合はQ列で調整してください。</t>
  </si>
  <si>
    <t>Ｐ列では設備投資にウエイトをおいて補助金額を按分しています。</t>
  </si>
  <si>
    <t>補助上限額</t>
  </si>
  <si>
    <t>専門家活動</t>
  </si>
  <si>
    <t>金額</t>
  </si>
  <si>
    <t>補助率</t>
  </si>
  <si>
    <t>率</t>
  </si>
  <si>
    <t>２／３</t>
  </si>
  <si>
    <t>一般型</t>
  </si>
  <si>
    <t>１／２</t>
  </si>
  <si>
    <t>（設備投資のみ）</t>
  </si>
  <si>
    <t>（試作開発等）</t>
  </si>
  <si>
    <t>クラウド利用費</t>
  </si>
  <si>
    <t>判定８</t>
  </si>
  <si>
    <t>判定８</t>
  </si>
  <si>
    <t>公募時の補助金交付申請額を超えていないか</t>
  </si>
  <si>
    <t>専門家の活用ありで専門家経費を使用しているか</t>
  </si>
  <si>
    <t>技術導入費が補助対象経費の1/3を超えていないか</t>
  </si>
  <si>
    <t>原材料費、外注加工費、委託費、知的財産権等関連経費</t>
  </si>
  <si>
    <t>技、外、委、知は補助対象経費総額の1/3・1/2・1/2/・1/3以内か</t>
  </si>
  <si>
    <t>専門家活用なし</t>
  </si>
  <si>
    <t>専門家活用あり</t>
  </si>
  <si>
    <t>（単位：円）</t>
  </si>
  <si>
    <t>小規模型（設備投資のみ）</t>
  </si>
  <si>
    <t>小規模型（試作開発等）</t>
  </si>
  <si>
    <t>公募時の補助対象経費を超えていないか</t>
  </si>
  <si>
    <t>補助金
交付決定額</t>
  </si>
  <si>
    <t>※　連携体参加者ごとに作成してください。</t>
  </si>
  <si>
    <t>様式第５の別紙　</t>
  </si>
  <si>
    <t>　　　＜経費明細表＞</t>
  </si>
  <si>
    <t>　　　　(事業者名：　　　　　　　　　　　　　　　　　　　　　　　　　　　）</t>
  </si>
  <si>
    <t>（注１）未使用費目は削除して、行を詰めてください
（注２）「経費区分」には、上限が設定されているもの（技術導入費、機械装置費以外の経費）がありますので、ご注意ください。
（注３）「積算基礎」は、「A.  補助事業に要する経費（税込み」について導入設備の単価や数量など経費の内訳を明確に記載して
　　　　ください。</t>
  </si>
  <si>
    <t>Ｂ×1/2以内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</si>
</sst>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0_ "/>
    <numFmt numFmtId="186" formatCode="#,##0_);[Red]\(#,##0\)"/>
    <numFmt numFmtId="187" formatCode="#,##0.00_ "/>
    <numFmt numFmtId="188" formatCode="0.00_ "/>
    <numFmt numFmtId="189" formatCode="0.000_ "/>
    <numFmt numFmtId="190" formatCode="#,##0&quot;円&quot;"/>
    <numFmt numFmtId="191" formatCode="0&quot;件&quot;"/>
    <numFmt numFmtId="192" formatCode="&quot;参考：補助上限額　&quot;#,##0&quot;円&quot;"/>
    <numFmt numFmtId="193" formatCode="&quot;（B)補助対象経費上限金額:&quot;#,##0&quot;円&quot;"/>
    <numFmt numFmtId="194" formatCode="&quot;（C)補助金交付申請額:&quot;#,##0&quot;円&quot;"/>
    <numFmt numFmtId="195" formatCode="&quot;（C)補助金交付申請上限額:&quot;#,##0&quot;円&quot;"/>
    <numFmt numFmtId="196" formatCode="&quot;（B)補助対象経費上限額:&quot;#,##0&quot;円&quot;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"/>
    <numFmt numFmtId="202" formatCode="&quot;補助金交付決定額　&quot;#,##0&quot;円&quot;"/>
    <numFmt numFmtId="203" formatCode="&quot;参考：補助金交付決定額　&quot;#,##0&quot;円&quot;"/>
    <numFmt numFmtId="204" formatCode="0&quot;社&quot;"/>
    <numFmt numFmtId="205" formatCode="0.0%"/>
    <numFmt numFmtId="206" formatCode="0.000%"/>
    <numFmt numFmtId="207" formatCode="0.0000%"/>
    <numFmt numFmtId="208" formatCode="0.00000%"/>
    <numFmt numFmtId="209" formatCode="0.000000%"/>
    <numFmt numFmtId="210" formatCode="0.0000000%"/>
    <numFmt numFmtId="211" formatCode="&quot;（C)補助対象経費上限額:&quot;#,##0&quot;円&quot;"/>
    <numFmt numFmtId="212" formatCode="[$]ggge&quot;年&quot;m&quot;月&quot;d&quot;日&quot;;@"/>
    <numFmt numFmtId="213" formatCode="[$-411]gge&quot;年&quot;m&quot;月&quot;d&quot;日&quot;;@"/>
    <numFmt numFmtId="214" formatCode="[$]gge&quot;年&quot;m&quot;月&quot;d&quot;日&quot;;@"/>
  </numFmts>
  <fonts count="8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b/>
      <sz val="18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b/>
      <sz val="36"/>
      <name val="ＭＳ Ｐゴシック"/>
      <family val="3"/>
    </font>
    <font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Ｐゴシック"/>
      <family val="3"/>
    </font>
    <font>
      <sz val="9"/>
      <color indexed="8"/>
      <name val="ＭＳ Ｐゴシック"/>
      <family val="3"/>
    </font>
    <font>
      <sz val="12"/>
      <color indexed="10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56"/>
      <name val="ＭＳ Ｐゴシック"/>
      <family val="3"/>
    </font>
    <font>
      <sz val="14"/>
      <color indexed="5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4"/>
      <color theme="0"/>
      <name val="ＭＳ Ｐゴシック"/>
      <family val="3"/>
    </font>
    <font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2"/>
      <color rgb="FFFF0000"/>
      <name val="ＭＳ Ｐゴシック"/>
      <family val="3"/>
    </font>
    <font>
      <sz val="12"/>
      <color theme="1"/>
      <name val="ＭＳ Ｐゴシック"/>
      <family val="3"/>
    </font>
    <font>
      <sz val="14"/>
      <color theme="1"/>
      <name val="ＭＳ Ｐゴシック"/>
      <family val="3"/>
    </font>
    <font>
      <sz val="16"/>
      <color theme="1"/>
      <name val="ＭＳ Ｐゴシック"/>
      <family val="3"/>
    </font>
    <font>
      <sz val="14"/>
      <color rgb="FFFF0000"/>
      <name val="ＭＳ Ｐゴシック"/>
      <family val="3"/>
    </font>
    <font>
      <b/>
      <sz val="16"/>
      <color rgb="FFFF0000"/>
      <name val="ＭＳ Ｐゴシック"/>
      <family val="3"/>
    </font>
    <font>
      <sz val="12"/>
      <name val="Calibri"/>
      <family val="3"/>
    </font>
    <font>
      <sz val="14"/>
      <name val="Calibri"/>
      <family val="3"/>
    </font>
    <font>
      <b/>
      <sz val="14"/>
      <color rgb="FF002060"/>
      <name val="ＭＳ Ｐゴシック"/>
      <family val="3"/>
    </font>
    <font>
      <sz val="14"/>
      <color rgb="FF002060"/>
      <name val="ＭＳ Ｐゴシック"/>
      <family val="3"/>
    </font>
    <font>
      <sz val="11"/>
      <name val="Calibri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ck"/>
      <right style="thin"/>
      <top style="thick"/>
      <bottom style="hair"/>
    </border>
    <border>
      <left style="thick"/>
      <right style="thin"/>
      <top style="hair"/>
      <bottom style="hair"/>
    </border>
    <border>
      <left style="thick"/>
      <right style="thin"/>
      <top style="hair"/>
      <bottom style="thick"/>
    </border>
    <border>
      <left style="thin"/>
      <right/>
      <top style="thin"/>
      <bottom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double"/>
      <top style="double"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ck"/>
      <top style="hair"/>
      <bottom style="thick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ck"/>
      <top style="hair"/>
      <bottom style="hair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hair"/>
    </border>
    <border>
      <left style="thin"/>
      <right style="thick">
        <color theme="8" tint="-0.4999699890613556"/>
      </right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ck">
        <color theme="8" tint="-0.4999699890613556"/>
      </right>
      <top style="hair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ck">
        <color theme="8" tint="-0.4999699890613556"/>
      </left>
      <right style="thick">
        <color theme="8" tint="-0.4999699890613556"/>
      </right>
      <top style="thick">
        <color theme="8" tint="-0.4999699890613556"/>
      </top>
      <bottom>
        <color indexed="63"/>
      </bottom>
    </border>
    <border>
      <left style="thick">
        <color theme="8" tint="-0.4999699890613556"/>
      </left>
      <right style="thick">
        <color theme="8" tint="-0.4999699890613556"/>
      </right>
      <top>
        <color indexed="63"/>
      </top>
      <bottom>
        <color indexed="63"/>
      </bottom>
    </border>
    <border>
      <left style="thick">
        <color theme="8" tint="-0.4999699890613556"/>
      </left>
      <right style="thick">
        <color theme="8" tint="-0.4999699890613556"/>
      </right>
      <top>
        <color indexed="63"/>
      </top>
      <bottom style="thick">
        <color theme="8" tint="-0.4999699890613556"/>
      </bottom>
    </border>
    <border>
      <left/>
      <right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ck"/>
      <bottom style="hair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thick"/>
      <top style="thick"/>
      <bottom style="hair"/>
    </border>
    <border>
      <left style="thin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 style="thin"/>
      <right style="thick">
        <color theme="8" tint="-0.4999699890613556"/>
      </right>
      <top style="thin"/>
      <bottom style="hair"/>
    </border>
    <border>
      <left style="thin"/>
      <right style="thick">
        <color theme="8" tint="-0.4999699890613556"/>
      </right>
      <top style="hair"/>
      <bottom style="hair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286">
    <xf numFmtId="0" fontId="0" fillId="0" borderId="0" xfId="0" applyFont="1" applyAlignment="1">
      <alignment vertical="center"/>
    </xf>
    <xf numFmtId="38" fontId="4" fillId="0" borderId="10" xfId="50" applyFont="1" applyBorder="1" applyAlignment="1">
      <alignment vertical="center"/>
    </xf>
    <xf numFmtId="184" fontId="4" fillId="0" borderId="10" xfId="0" applyNumberFormat="1" applyFont="1" applyBorder="1" applyAlignment="1">
      <alignment horizontal="right" vertical="center"/>
    </xf>
    <xf numFmtId="184" fontId="4" fillId="0" borderId="11" xfId="0" applyNumberFormat="1" applyFont="1" applyBorder="1" applyAlignment="1">
      <alignment horizontal="right" vertical="center" wrapText="1"/>
    </xf>
    <xf numFmtId="38" fontId="4" fillId="0" borderId="11" xfId="50" applyFont="1" applyBorder="1" applyAlignment="1">
      <alignment vertical="center"/>
    </xf>
    <xf numFmtId="184" fontId="4" fillId="0" borderId="11" xfId="0" applyNumberFormat="1" applyFont="1" applyBorder="1" applyAlignment="1">
      <alignment horizontal="right" vertical="center"/>
    </xf>
    <xf numFmtId="184" fontId="4" fillId="0" borderId="12" xfId="0" applyNumberFormat="1" applyFont="1" applyBorder="1" applyAlignment="1">
      <alignment horizontal="right" vertical="center" wrapText="1"/>
    </xf>
    <xf numFmtId="184" fontId="4" fillId="0" borderId="13" xfId="0" applyNumberFormat="1" applyFont="1" applyBorder="1" applyAlignment="1">
      <alignment horizontal="right" vertical="center" wrapText="1"/>
    </xf>
    <xf numFmtId="190" fontId="4" fillId="0" borderId="12" xfId="50" applyNumberFormat="1" applyFont="1" applyBorder="1" applyAlignment="1">
      <alignment vertical="center"/>
    </xf>
    <xf numFmtId="191" fontId="4" fillId="0" borderId="12" xfId="50" applyNumberFormat="1" applyFont="1" applyBorder="1" applyAlignment="1">
      <alignment vertical="center"/>
    </xf>
    <xf numFmtId="38" fontId="4" fillId="0" borderId="11" xfId="50" applyFont="1" applyBorder="1" applyAlignment="1">
      <alignment horizontal="center" vertical="center"/>
    </xf>
    <xf numFmtId="38" fontId="4" fillId="0" borderId="12" xfId="50" applyFont="1" applyBorder="1" applyAlignment="1">
      <alignment vertical="center"/>
    </xf>
    <xf numFmtId="3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vertical="center"/>
    </xf>
    <xf numFmtId="38" fontId="4" fillId="0" borderId="10" xfId="50" applyFont="1" applyBorder="1" applyAlignment="1">
      <alignment horizontal="center" vertical="center"/>
    </xf>
    <xf numFmtId="190" fontId="8" fillId="0" borderId="0" xfId="50" applyNumberFormat="1" applyFont="1" applyAlignment="1">
      <alignment vertical="center" wrapText="1"/>
    </xf>
    <xf numFmtId="0" fontId="65" fillId="0" borderId="14" xfId="0" applyFont="1" applyBorder="1" applyAlignment="1">
      <alignment horizontal="center" vertical="center" wrapText="1" shrinkToFit="1"/>
    </xf>
    <xf numFmtId="0" fontId="65" fillId="0" borderId="0" xfId="0" applyFont="1" applyAlignment="1">
      <alignment horizontal="center" vertical="center" wrapText="1" shrinkToFit="1"/>
    </xf>
    <xf numFmtId="0" fontId="65" fillId="0" borderId="0" xfId="0" applyFont="1" applyAlignment="1">
      <alignment horizontal="center" vertical="center"/>
    </xf>
    <xf numFmtId="184" fontId="9" fillId="0" borderId="0" xfId="0" applyNumberFormat="1" applyFont="1" applyAlignment="1">
      <alignment horizontal="left" vertical="center" wrapText="1" indent="3"/>
    </xf>
    <xf numFmtId="0" fontId="16" fillId="33" borderId="0" xfId="0" applyFont="1" applyFill="1" applyAlignment="1">
      <alignment vertical="center"/>
    </xf>
    <xf numFmtId="0" fontId="16" fillId="0" borderId="0" xfId="0" applyFont="1" applyAlignment="1">
      <alignment horizontal="center" vertical="center"/>
    </xf>
    <xf numFmtId="184" fontId="5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vertical="center"/>
    </xf>
    <xf numFmtId="190" fontId="10" fillId="0" borderId="0" xfId="50" applyNumberFormat="1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190" fontId="13" fillId="0" borderId="0" xfId="50" applyNumberFormat="1" applyFont="1" applyAlignment="1">
      <alignment horizontal="right" vertical="center"/>
    </xf>
    <xf numFmtId="0" fontId="5" fillId="33" borderId="15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1" fillId="0" borderId="0" xfId="44" applyAlignment="1" applyProtection="1">
      <alignment vertical="center"/>
      <protection/>
    </xf>
    <xf numFmtId="0" fontId="9" fillId="0" borderId="11" xfId="0" applyFont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6" fillId="0" borderId="0" xfId="0" applyFont="1" applyAlignment="1">
      <alignment vertical="center"/>
    </xf>
    <xf numFmtId="0" fontId="66" fillId="0" borderId="0" xfId="0" applyFont="1" applyAlignment="1">
      <alignment horizontal="left" vertical="center" shrinkToFit="1"/>
    </xf>
    <xf numFmtId="0" fontId="66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9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 wrapText="1"/>
    </xf>
    <xf numFmtId="38" fontId="4" fillId="0" borderId="20" xfId="50" applyFont="1" applyBorder="1" applyAlignment="1">
      <alignment horizontal="right" vertical="center"/>
    </xf>
    <xf numFmtId="184" fontId="4" fillId="0" borderId="20" xfId="0" applyNumberFormat="1" applyFont="1" applyBorder="1" applyAlignment="1">
      <alignment horizontal="right" vertical="center" wrapText="1"/>
    </xf>
    <xf numFmtId="0" fontId="5" fillId="0" borderId="21" xfId="0" applyFont="1" applyBorder="1" applyAlignment="1">
      <alignment vertical="center" wrapText="1"/>
    </xf>
    <xf numFmtId="38" fontId="4" fillId="0" borderId="22" xfId="50" applyFont="1" applyBorder="1" applyAlignment="1">
      <alignment horizontal="right" vertical="center"/>
    </xf>
    <xf numFmtId="184" fontId="4" fillId="0" borderId="22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8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textRotation="255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vertical="center"/>
    </xf>
    <xf numFmtId="190" fontId="10" fillId="0" borderId="28" xfId="50" applyNumberFormat="1" applyFont="1" applyBorder="1" applyAlignment="1">
      <alignment vertical="center" wrapText="1"/>
    </xf>
    <xf numFmtId="0" fontId="10" fillId="0" borderId="28" xfId="50" applyNumberFormat="1" applyFont="1" applyBorder="1" applyAlignment="1">
      <alignment horizontal="center" vertical="center" wrapText="1"/>
    </xf>
    <xf numFmtId="0" fontId="6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30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0" fillId="34" borderId="12" xfId="0" applyFont="1" applyFill="1" applyBorder="1" applyAlignment="1" quotePrefix="1">
      <alignment horizontal="center" vertical="center" wrapText="1"/>
    </xf>
    <xf numFmtId="0" fontId="10" fillId="34" borderId="12" xfId="0" applyFont="1" applyFill="1" applyBorder="1" applyAlignment="1" quotePrefix="1">
      <alignment horizontal="center" vertical="center" wrapText="1"/>
    </xf>
    <xf numFmtId="0" fontId="10" fillId="0" borderId="31" xfId="0" applyFont="1" applyBorder="1" applyAlignment="1">
      <alignment vertical="center" wrapText="1"/>
    </xf>
    <xf numFmtId="0" fontId="10" fillId="34" borderId="32" xfId="0" applyFont="1" applyFill="1" applyBorder="1" applyAlignment="1" quotePrefix="1">
      <alignment horizontal="center" vertical="center" wrapText="1"/>
    </xf>
    <xf numFmtId="0" fontId="10" fillId="34" borderId="31" xfId="0" applyFont="1" applyFill="1" applyBorder="1" applyAlignment="1" quotePrefix="1">
      <alignment horizontal="center" vertical="center" wrapText="1"/>
    </xf>
    <xf numFmtId="0" fontId="69" fillId="0" borderId="0" xfId="0" applyFont="1" applyAlignment="1">
      <alignment horizontal="right" vertical="center" wrapText="1"/>
    </xf>
    <xf numFmtId="184" fontId="4" fillId="0" borderId="33" xfId="0" applyNumberFormat="1" applyFont="1" applyBorder="1" applyAlignment="1">
      <alignment horizontal="right" vertical="center" wrapText="1"/>
    </xf>
    <xf numFmtId="0" fontId="4" fillId="0" borderId="33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184" fontId="5" fillId="0" borderId="0" xfId="0" applyNumberFormat="1" applyFont="1" applyAlignment="1">
      <alignment vertical="center" wrapText="1"/>
    </xf>
    <xf numFmtId="184" fontId="3" fillId="0" borderId="12" xfId="0" applyNumberFormat="1" applyFont="1" applyBorder="1" applyAlignment="1">
      <alignment vertical="center" wrapText="1"/>
    </xf>
    <xf numFmtId="184" fontId="4" fillId="0" borderId="12" xfId="0" applyNumberFormat="1" applyFont="1" applyBorder="1" applyAlignment="1">
      <alignment vertical="center" wrapText="1"/>
    </xf>
    <xf numFmtId="0" fontId="6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70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66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190" fontId="13" fillId="0" borderId="0" xfId="50" applyNumberFormat="1" applyFont="1" applyAlignment="1">
      <alignment horizontal="center" vertical="center"/>
    </xf>
    <xf numFmtId="190" fontId="5" fillId="0" borderId="34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190" fontId="10" fillId="34" borderId="12" xfId="0" applyNumberFormat="1" applyFont="1" applyFill="1" applyBorder="1" applyAlignment="1" quotePrefix="1">
      <alignment horizontal="center" vertical="center" wrapText="1"/>
    </xf>
    <xf numFmtId="184" fontId="4" fillId="0" borderId="10" xfId="0" applyNumberFormat="1" applyFont="1" applyBorder="1" applyAlignment="1">
      <alignment horizontal="right" vertical="center" wrapText="1"/>
    </xf>
    <xf numFmtId="184" fontId="3" fillId="0" borderId="12" xfId="0" applyNumberFormat="1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2" fillId="0" borderId="0" xfId="0" applyFont="1" applyAlignment="1">
      <alignment vertical="center"/>
    </xf>
    <xf numFmtId="184" fontId="4" fillId="0" borderId="35" xfId="0" applyNumberFormat="1" applyFont="1" applyBorder="1" applyAlignment="1">
      <alignment horizontal="right" vertical="center" wrapText="1"/>
    </xf>
    <xf numFmtId="0" fontId="72" fillId="0" borderId="36" xfId="0" applyFont="1" applyBorder="1" applyAlignment="1">
      <alignment vertical="center"/>
    </xf>
    <xf numFmtId="184" fontId="4" fillId="0" borderId="13" xfId="0" applyNumberFormat="1" applyFont="1" applyBorder="1" applyAlignment="1">
      <alignment vertical="center" wrapText="1"/>
    </xf>
    <xf numFmtId="184" fontId="4" fillId="0" borderId="32" xfId="0" applyNumberFormat="1" applyFont="1" applyBorder="1" applyAlignment="1">
      <alignment vertical="center" wrapText="1"/>
    </xf>
    <xf numFmtId="190" fontId="5" fillId="0" borderId="37" xfId="0" applyNumberFormat="1" applyFont="1" applyBorder="1" applyAlignment="1">
      <alignment horizontal="center" vertical="center"/>
    </xf>
    <xf numFmtId="0" fontId="7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38" fontId="0" fillId="0" borderId="12" xfId="50" applyBorder="1" applyAlignment="1">
      <alignment horizontal="center" vertical="center"/>
    </xf>
    <xf numFmtId="40" fontId="0" fillId="0" borderId="12" xfId="50" applyNumberFormat="1" applyBorder="1" applyAlignment="1">
      <alignment horizontal="center" vertical="center"/>
    </xf>
    <xf numFmtId="38" fontId="0" fillId="0" borderId="12" xfId="50" applyBorder="1" applyAlignment="1" quotePrefix="1">
      <alignment vertical="center"/>
    </xf>
    <xf numFmtId="38" fontId="0" fillId="0" borderId="12" xfId="50" applyBorder="1" applyAlignment="1" quotePrefix="1">
      <alignment horizontal="center" vertical="center"/>
    </xf>
    <xf numFmtId="40" fontId="0" fillId="0" borderId="12" xfId="50" applyNumberFormat="1" applyBorder="1" applyAlignment="1" quotePrefix="1">
      <alignment vertical="center"/>
    </xf>
    <xf numFmtId="38" fontId="0" fillId="0" borderId="12" xfId="50" applyBorder="1" applyAlignment="1">
      <alignment vertical="center"/>
    </xf>
    <xf numFmtId="40" fontId="0" fillId="0" borderId="12" xfId="50" applyNumberFormat="1" applyBorder="1" applyAlignment="1">
      <alignment vertical="center"/>
    </xf>
    <xf numFmtId="38" fontId="0" fillId="0" borderId="0" xfId="50" applyAlignment="1">
      <alignment vertical="center"/>
    </xf>
    <xf numFmtId="40" fontId="0" fillId="0" borderId="0" xfId="50" applyNumberFormat="1" applyAlignment="1">
      <alignment vertical="center"/>
    </xf>
    <xf numFmtId="205" fontId="5" fillId="0" borderId="21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190" fontId="8" fillId="0" borderId="38" xfId="50" applyNumberFormat="1" applyFont="1" applyBorder="1" applyAlignment="1">
      <alignment horizontal="right" vertical="center" wrapText="1"/>
    </xf>
    <xf numFmtId="0" fontId="14" fillId="0" borderId="39" xfId="0" applyFont="1" applyBorder="1" applyAlignment="1">
      <alignment horizontal="center" vertical="center"/>
    </xf>
    <xf numFmtId="0" fontId="9" fillId="0" borderId="39" xfId="0" applyFont="1" applyBorder="1" applyAlignment="1">
      <alignment vertical="center"/>
    </xf>
    <xf numFmtId="0" fontId="12" fillId="0" borderId="40" xfId="0" applyFont="1" applyBorder="1" applyAlignment="1">
      <alignment vertical="center"/>
    </xf>
    <xf numFmtId="190" fontId="8" fillId="0" borderId="41" xfId="50" applyNumberFormat="1" applyFont="1" applyBorder="1" applyAlignment="1">
      <alignment horizontal="right" vertical="center" wrapText="1"/>
    </xf>
    <xf numFmtId="190" fontId="14" fillId="0" borderId="39" xfId="0" applyNumberFormat="1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190" fontId="14" fillId="0" borderId="28" xfId="0" applyNumberFormat="1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190" fontId="9" fillId="0" borderId="42" xfId="0" applyNumberFormat="1" applyFont="1" applyBorder="1" applyAlignment="1">
      <alignment horizontal="center" vertical="center"/>
    </xf>
    <xf numFmtId="190" fontId="9" fillId="0" borderId="43" xfId="0" applyNumberFormat="1" applyFont="1" applyBorder="1" applyAlignment="1">
      <alignment horizontal="center" vertical="center"/>
    </xf>
    <xf numFmtId="190" fontId="9" fillId="0" borderId="11" xfId="0" applyNumberFormat="1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190" fontId="9" fillId="0" borderId="44" xfId="0" applyNumberFormat="1" applyFont="1" applyBorder="1" applyAlignment="1">
      <alignment horizontal="center" vertical="center"/>
    </xf>
    <xf numFmtId="190" fontId="9" fillId="0" borderId="45" xfId="0" applyNumberFormat="1" applyFont="1" applyBorder="1" applyAlignment="1">
      <alignment horizontal="center" vertical="center"/>
    </xf>
    <xf numFmtId="190" fontId="10" fillId="0" borderId="46" xfId="50" applyNumberFormat="1" applyFont="1" applyBorder="1" applyAlignment="1">
      <alignment vertical="center" wrapText="1"/>
    </xf>
    <xf numFmtId="190" fontId="10" fillId="0" borderId="47" xfId="50" applyNumberFormat="1" applyFont="1" applyBorder="1" applyAlignment="1">
      <alignment vertical="center" wrapText="1"/>
    </xf>
    <xf numFmtId="0" fontId="10" fillId="0" borderId="47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190" fontId="10" fillId="0" borderId="32" xfId="50" applyNumberFormat="1" applyFont="1" applyBorder="1" applyAlignment="1">
      <alignment vertical="center" wrapText="1"/>
    </xf>
    <xf numFmtId="190" fontId="10" fillId="0" borderId="12" xfId="50" applyNumberFormat="1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vertical="center" wrapText="1"/>
    </xf>
    <xf numFmtId="190" fontId="10" fillId="0" borderId="12" xfId="0" applyNumberFormat="1" applyFont="1" applyBorder="1" applyAlignment="1">
      <alignment vertical="center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/>
    </xf>
    <xf numFmtId="38" fontId="0" fillId="0" borderId="12" xfId="50" applyBorder="1" applyAlignment="1" quotePrefix="1">
      <alignment vertical="center"/>
    </xf>
    <xf numFmtId="38" fontId="0" fillId="0" borderId="12" xfId="50" applyBorder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4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15" fillId="33" borderId="28" xfId="0" applyFont="1" applyFill="1" applyBorder="1" applyAlignment="1">
      <alignment horizontal="center" vertical="center"/>
    </xf>
    <xf numFmtId="0" fontId="14" fillId="33" borderId="28" xfId="0" applyFont="1" applyFill="1" applyBorder="1" applyAlignment="1">
      <alignment horizontal="center" vertical="center"/>
    </xf>
    <xf numFmtId="0" fontId="10" fillId="0" borderId="23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35" borderId="0" xfId="0" applyFont="1" applyFill="1" applyBorder="1" applyAlignment="1">
      <alignment vertical="center"/>
    </xf>
    <xf numFmtId="0" fontId="18" fillId="0" borderId="18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8" fillId="0" borderId="23" xfId="0" applyFont="1" applyBorder="1" applyAlignment="1" applyProtection="1">
      <alignment horizontal="center" vertical="center" wrapText="1"/>
      <protection locked="0"/>
    </xf>
    <xf numFmtId="0" fontId="18" fillId="0" borderId="24" xfId="0" applyFont="1" applyBorder="1" applyAlignment="1" applyProtection="1">
      <alignment horizontal="center" vertical="center" wrapText="1"/>
      <protection locked="0"/>
    </xf>
    <xf numFmtId="0" fontId="18" fillId="0" borderId="28" xfId="0" applyFont="1" applyBorder="1" applyAlignment="1" applyProtection="1">
      <alignment horizontal="center" vertical="center" wrapText="1"/>
      <protection locked="0"/>
    </xf>
    <xf numFmtId="0" fontId="74" fillId="0" borderId="13" xfId="0" applyFont="1" applyBorder="1" applyAlignment="1">
      <alignment horizontal="center" vertical="center"/>
    </xf>
    <xf numFmtId="0" fontId="74" fillId="0" borderId="32" xfId="0" applyFont="1" applyBorder="1" applyAlignment="1">
      <alignment horizontal="center" vertical="center"/>
    </xf>
    <xf numFmtId="0" fontId="75" fillId="0" borderId="18" xfId="0" applyFont="1" applyBorder="1" applyAlignment="1">
      <alignment horizontal="center" vertical="center"/>
    </xf>
    <xf numFmtId="0" fontId="75" fillId="0" borderId="38" xfId="0" applyFont="1" applyBorder="1" applyAlignment="1">
      <alignment horizontal="center" vertical="center"/>
    </xf>
    <xf numFmtId="0" fontId="75" fillId="0" borderId="35" xfId="0" applyFont="1" applyBorder="1" applyAlignment="1">
      <alignment horizontal="center" vertical="center"/>
    </xf>
    <xf numFmtId="0" fontId="75" fillId="0" borderId="36" xfId="0" applyFont="1" applyBorder="1" applyAlignment="1">
      <alignment horizontal="center" vertical="center"/>
    </xf>
    <xf numFmtId="0" fontId="75" fillId="0" borderId="39" xfId="0" applyFont="1" applyBorder="1" applyAlignment="1">
      <alignment horizontal="center" vertical="center"/>
    </xf>
    <xf numFmtId="0" fontId="75" fillId="0" borderId="4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19" xfId="0" applyFont="1" applyFill="1" applyBorder="1" applyAlignment="1">
      <alignment vertical="center" wrapText="1"/>
    </xf>
    <xf numFmtId="0" fontId="12" fillId="0" borderId="20" xfId="0" applyFont="1" applyFill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211" fontId="12" fillId="0" borderId="39" xfId="50" applyNumberFormat="1" applyFont="1" applyBorder="1" applyAlignment="1">
      <alignment vertical="center" wrapText="1"/>
    </xf>
    <xf numFmtId="211" fontId="12" fillId="0" borderId="40" xfId="50" applyNumberFormat="1" applyFont="1" applyBorder="1" applyAlignment="1">
      <alignment vertical="center" wrapText="1"/>
    </xf>
    <xf numFmtId="211" fontId="12" fillId="0" borderId="41" xfId="50" applyNumberFormat="1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195" fontId="12" fillId="0" borderId="39" xfId="50" applyNumberFormat="1" applyFont="1" applyBorder="1" applyAlignment="1">
      <alignment vertical="center" wrapText="1"/>
    </xf>
    <xf numFmtId="195" fontId="12" fillId="0" borderId="40" xfId="50" applyNumberFormat="1" applyFont="1" applyBorder="1" applyAlignment="1">
      <alignment vertical="center" wrapText="1"/>
    </xf>
    <xf numFmtId="195" fontId="12" fillId="0" borderId="41" xfId="50" applyNumberFormat="1" applyFont="1" applyBorder="1" applyAlignment="1">
      <alignment vertical="center" wrapText="1"/>
    </xf>
    <xf numFmtId="0" fontId="9" fillId="0" borderId="39" xfId="0" applyFont="1" applyBorder="1" applyAlignment="1">
      <alignment vertical="center" shrinkToFit="1"/>
    </xf>
    <xf numFmtId="0" fontId="9" fillId="0" borderId="40" xfId="0" applyFont="1" applyBorder="1" applyAlignment="1">
      <alignment vertical="center" shrinkToFit="1"/>
    </xf>
    <xf numFmtId="0" fontId="9" fillId="0" borderId="41" xfId="0" applyFont="1" applyBorder="1" applyAlignment="1">
      <alignment vertical="center" shrinkToFit="1"/>
    </xf>
    <xf numFmtId="0" fontId="76" fillId="0" borderId="0" xfId="0" applyFont="1" applyAlignment="1">
      <alignment horizontal="center" vertical="center"/>
    </xf>
    <xf numFmtId="190" fontId="12" fillId="0" borderId="39" xfId="0" applyNumberFormat="1" applyFont="1" applyBorder="1" applyAlignment="1">
      <alignment horizontal="center" vertical="center" shrinkToFit="1"/>
    </xf>
    <xf numFmtId="190" fontId="12" fillId="0" borderId="40" xfId="0" applyNumberFormat="1" applyFont="1" applyBorder="1" applyAlignment="1">
      <alignment horizontal="center" vertical="center" shrinkToFit="1"/>
    </xf>
    <xf numFmtId="190" fontId="12" fillId="0" borderId="41" xfId="0" applyNumberFormat="1" applyFont="1" applyBorder="1" applyAlignment="1">
      <alignment horizontal="center" vertical="center" shrinkToFit="1"/>
    </xf>
    <xf numFmtId="0" fontId="17" fillId="0" borderId="48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9" fillId="6" borderId="48" xfId="0" applyFont="1" applyFill="1" applyBorder="1" applyAlignment="1">
      <alignment horizontal="center" vertical="center" textRotation="255"/>
    </xf>
    <xf numFmtId="0" fontId="9" fillId="6" borderId="49" xfId="0" applyFont="1" applyFill="1" applyBorder="1" applyAlignment="1">
      <alignment horizontal="center" vertical="center" textRotation="255"/>
    </xf>
    <xf numFmtId="0" fontId="9" fillId="6" borderId="50" xfId="0" applyFont="1" applyFill="1" applyBorder="1" applyAlignment="1">
      <alignment horizontal="center" vertical="center" textRotation="255"/>
    </xf>
    <xf numFmtId="0" fontId="12" fillId="0" borderId="12" xfId="0" applyFont="1" applyBorder="1" applyAlignment="1">
      <alignment horizontal="center" vertical="center" wrapText="1"/>
    </xf>
    <xf numFmtId="0" fontId="77" fillId="0" borderId="0" xfId="0" applyFont="1" applyAlignment="1">
      <alignment vertical="center" wrapText="1" shrinkToFit="1"/>
    </xf>
    <xf numFmtId="9" fontId="5" fillId="0" borderId="21" xfId="0" applyNumberFormat="1" applyFont="1" applyBorder="1" applyAlignment="1">
      <alignment horizontal="center" vertical="center"/>
    </xf>
    <xf numFmtId="9" fontId="5" fillId="0" borderId="54" xfId="0" applyNumberFormat="1" applyFont="1" applyBorder="1" applyAlignment="1">
      <alignment horizontal="center" vertical="center"/>
    </xf>
    <xf numFmtId="9" fontId="5" fillId="0" borderId="37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3" fillId="36" borderId="44" xfId="0" applyFont="1" applyFill="1" applyBorder="1" applyAlignment="1">
      <alignment horizontal="center" vertical="center"/>
    </xf>
    <xf numFmtId="0" fontId="3" fillId="36" borderId="23" xfId="0" applyFont="1" applyFill="1" applyBorder="1" applyAlignment="1">
      <alignment horizontal="center" vertical="center"/>
    </xf>
    <xf numFmtId="0" fontId="3" fillId="36" borderId="24" xfId="0" applyFont="1" applyFill="1" applyBorder="1" applyAlignment="1">
      <alignment horizontal="center" vertical="center"/>
    </xf>
    <xf numFmtId="0" fontId="3" fillId="36" borderId="28" xfId="0" applyFont="1" applyFill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3" fontId="5" fillId="0" borderId="58" xfId="0" applyNumberFormat="1" applyFont="1" applyBorder="1" applyAlignment="1">
      <alignment vertical="center"/>
    </xf>
    <xf numFmtId="3" fontId="5" fillId="0" borderId="59" xfId="0" applyNumberFormat="1" applyFont="1" applyBorder="1" applyAlignment="1">
      <alignment vertical="center"/>
    </xf>
    <xf numFmtId="205" fontId="5" fillId="0" borderId="54" xfId="0" applyNumberFormat="1" applyFont="1" applyBorder="1" applyAlignment="1">
      <alignment horizontal="center" vertical="center"/>
    </xf>
    <xf numFmtId="205" fontId="5" fillId="0" borderId="37" xfId="0" applyNumberFormat="1" applyFont="1" applyBorder="1" applyAlignment="1">
      <alignment horizontal="center" vertical="center"/>
    </xf>
    <xf numFmtId="0" fontId="3" fillId="36" borderId="60" xfId="0" applyFont="1" applyFill="1" applyBorder="1" applyAlignment="1">
      <alignment horizontal="center" vertical="center"/>
    </xf>
    <xf numFmtId="0" fontId="3" fillId="36" borderId="61" xfId="0" applyFont="1" applyFill="1" applyBorder="1" applyAlignment="1">
      <alignment horizontal="center" vertical="center"/>
    </xf>
    <xf numFmtId="0" fontId="3" fillId="36" borderId="45" xfId="0" applyFont="1" applyFill="1" applyBorder="1" applyAlignment="1">
      <alignment horizontal="center" vertical="center"/>
    </xf>
    <xf numFmtId="0" fontId="5" fillId="6" borderId="23" xfId="0" applyFont="1" applyFill="1" applyBorder="1" applyAlignment="1">
      <alignment horizontal="center" vertical="center"/>
    </xf>
    <xf numFmtId="0" fontId="5" fillId="6" borderId="24" xfId="0" applyFont="1" applyFill="1" applyBorder="1" applyAlignment="1">
      <alignment horizontal="center" vertical="center"/>
    </xf>
    <xf numFmtId="0" fontId="5" fillId="6" borderId="28" xfId="0" applyFont="1" applyFill="1" applyBorder="1" applyAlignment="1">
      <alignment horizontal="center" vertical="center"/>
    </xf>
    <xf numFmtId="0" fontId="3" fillId="36" borderId="23" xfId="0" applyFont="1" applyFill="1" applyBorder="1" applyAlignment="1">
      <alignment horizontal="center" vertical="center" textRotation="255"/>
    </xf>
    <xf numFmtId="0" fontId="3" fillId="36" borderId="24" xfId="0" applyFont="1" applyFill="1" applyBorder="1" applyAlignment="1">
      <alignment horizontal="center" vertical="center" textRotation="255"/>
    </xf>
    <xf numFmtId="0" fontId="3" fillId="36" borderId="28" xfId="0" applyFont="1" applyFill="1" applyBorder="1" applyAlignment="1">
      <alignment horizontal="center" vertical="center" textRotation="255"/>
    </xf>
    <xf numFmtId="3" fontId="5" fillId="0" borderId="21" xfId="0" applyNumberFormat="1" applyFont="1" applyBorder="1" applyAlignment="1">
      <alignment vertical="center"/>
    </xf>
    <xf numFmtId="3" fontId="5" fillId="0" borderId="54" xfId="0" applyNumberFormat="1" applyFont="1" applyBorder="1" applyAlignment="1">
      <alignment vertical="center"/>
    </xf>
    <xf numFmtId="190" fontId="9" fillId="0" borderId="18" xfId="0" applyNumberFormat="1" applyFont="1" applyBorder="1" applyAlignment="1">
      <alignment vertical="center" wrapText="1" shrinkToFit="1"/>
    </xf>
    <xf numFmtId="190" fontId="9" fillId="0" borderId="14" xfId="0" applyNumberFormat="1" applyFont="1" applyBorder="1" applyAlignment="1">
      <alignment vertical="center" wrapText="1" shrinkToFit="1"/>
    </xf>
    <xf numFmtId="190" fontId="9" fillId="0" borderId="38" xfId="0" applyNumberFormat="1" applyFont="1" applyBorder="1" applyAlignment="1">
      <alignment vertical="center" wrapText="1" shrinkToFi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right" vertical="center"/>
    </xf>
    <xf numFmtId="190" fontId="9" fillId="0" borderId="39" xfId="0" applyNumberFormat="1" applyFont="1" applyBorder="1" applyAlignment="1">
      <alignment vertical="center" wrapText="1" shrinkToFit="1"/>
    </xf>
    <xf numFmtId="190" fontId="9" fillId="0" borderId="40" xfId="0" applyNumberFormat="1" applyFont="1" applyBorder="1" applyAlignment="1">
      <alignment vertical="center" wrapText="1" shrinkToFit="1"/>
    </xf>
    <xf numFmtId="190" fontId="9" fillId="0" borderId="41" xfId="0" applyNumberFormat="1" applyFont="1" applyBorder="1" applyAlignment="1">
      <alignment vertical="center" wrapText="1" shrinkToFit="1"/>
    </xf>
    <xf numFmtId="190" fontId="9" fillId="0" borderId="18" xfId="0" applyNumberFormat="1" applyFont="1" applyBorder="1" applyAlignment="1">
      <alignment vertical="center" shrinkToFit="1"/>
    </xf>
    <xf numFmtId="190" fontId="9" fillId="0" borderId="14" xfId="0" applyNumberFormat="1" applyFont="1" applyBorder="1" applyAlignment="1">
      <alignment vertical="center" shrinkToFit="1"/>
    </xf>
    <xf numFmtId="190" fontId="9" fillId="0" borderId="38" xfId="0" applyNumberFormat="1" applyFont="1" applyBorder="1" applyAlignment="1">
      <alignment vertical="center" shrinkToFit="1"/>
    </xf>
    <xf numFmtId="190" fontId="9" fillId="0" borderId="39" xfId="0" applyNumberFormat="1" applyFont="1" applyBorder="1" applyAlignment="1">
      <alignment vertical="center" shrinkToFit="1"/>
    </xf>
    <xf numFmtId="190" fontId="9" fillId="0" borderId="40" xfId="0" applyNumberFormat="1" applyFont="1" applyBorder="1" applyAlignment="1">
      <alignment vertical="center" shrinkToFit="1"/>
    </xf>
    <xf numFmtId="190" fontId="9" fillId="0" borderId="41" xfId="0" applyNumberFormat="1" applyFont="1" applyBorder="1" applyAlignment="1">
      <alignment vertical="center" shrinkToFit="1"/>
    </xf>
    <xf numFmtId="0" fontId="12" fillId="0" borderId="21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center" wrapText="1"/>
    </xf>
    <xf numFmtId="0" fontId="78" fillId="0" borderId="18" xfId="0" applyFont="1" applyBorder="1" applyAlignment="1">
      <alignment vertical="center" shrinkToFit="1"/>
    </xf>
    <xf numFmtId="0" fontId="0" fillId="0" borderId="38" xfId="0" applyBorder="1" applyAlignment="1">
      <alignment vertical="center" shrinkToFi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標準 3" xfId="66"/>
    <cellStyle name="Followed Hyperlink" xfId="67"/>
    <cellStyle name="良い" xfId="68"/>
  </cellStyles>
  <dxfs count="2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38</xdr:row>
      <xdr:rowOff>0</xdr:rowOff>
    </xdr:from>
    <xdr:to>
      <xdr:col>17</xdr:col>
      <xdr:colOff>9525</xdr:colOff>
      <xdr:row>38</xdr:row>
      <xdr:rowOff>9525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02825" y="1618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19050</xdr:colOff>
      <xdr:row>38</xdr:row>
      <xdr:rowOff>0</xdr:rowOff>
    </xdr:from>
    <xdr:to>
      <xdr:col>17</xdr:col>
      <xdr:colOff>28575</xdr:colOff>
      <xdr:row>38</xdr:row>
      <xdr:rowOff>9525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21875" y="1618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38</xdr:row>
      <xdr:rowOff>0</xdr:rowOff>
    </xdr:from>
    <xdr:to>
      <xdr:col>17</xdr:col>
      <xdr:colOff>47625</xdr:colOff>
      <xdr:row>38</xdr:row>
      <xdr:rowOff>9525</xdr:rowOff>
    </xdr:to>
    <xdr:pic>
      <xdr:nvPicPr>
        <xdr:cNvPr id="3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40925" y="1618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9525</xdr:colOff>
      <xdr:row>38</xdr:row>
      <xdr:rowOff>9525</xdr:rowOff>
    </xdr:to>
    <xdr:pic>
      <xdr:nvPicPr>
        <xdr:cNvPr id="4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40650" y="1618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38</xdr:row>
      <xdr:rowOff>0</xdr:rowOff>
    </xdr:from>
    <xdr:to>
      <xdr:col>16</xdr:col>
      <xdr:colOff>28575</xdr:colOff>
      <xdr:row>38</xdr:row>
      <xdr:rowOff>9525</xdr:rowOff>
    </xdr:to>
    <xdr:pic>
      <xdr:nvPicPr>
        <xdr:cNvPr id="5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59700" y="1618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38</xdr:row>
      <xdr:rowOff>0</xdr:rowOff>
    </xdr:from>
    <xdr:to>
      <xdr:col>16</xdr:col>
      <xdr:colOff>57150</xdr:colOff>
      <xdr:row>38</xdr:row>
      <xdr:rowOff>9525</xdr:rowOff>
    </xdr:to>
    <xdr:pic>
      <xdr:nvPicPr>
        <xdr:cNvPr id="6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0" y="1618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9525</xdr:colOff>
      <xdr:row>41</xdr:row>
      <xdr:rowOff>9525</xdr:rowOff>
    </xdr:to>
    <xdr:pic>
      <xdr:nvPicPr>
        <xdr:cNvPr id="7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06950" y="1732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9525</xdr:colOff>
      <xdr:row>41</xdr:row>
      <xdr:rowOff>9525</xdr:rowOff>
    </xdr:to>
    <xdr:pic>
      <xdr:nvPicPr>
        <xdr:cNvPr id="8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06950" y="1732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9525</xdr:colOff>
      <xdr:row>41</xdr:row>
      <xdr:rowOff>9525</xdr:rowOff>
    </xdr:to>
    <xdr:pic>
      <xdr:nvPicPr>
        <xdr:cNvPr id="9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06950" y="1732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2:R6"/>
  <sheetViews>
    <sheetView zoomScalePageLayoutView="0" workbookViewId="0" topLeftCell="A1">
      <selection activeCell="F3" sqref="F3"/>
    </sheetView>
  </sheetViews>
  <sheetFormatPr defaultColWidth="8.8515625" defaultRowHeight="15"/>
  <cols>
    <col min="1" max="1" width="2.421875" style="15" customWidth="1"/>
    <col min="2" max="2" width="3.140625" style="17" bestFit="1" customWidth="1"/>
    <col min="3" max="3" width="25.140625" style="15" customWidth="1"/>
    <col min="4" max="4" width="2.00390625" style="15" customWidth="1"/>
    <col min="5" max="5" width="3.140625" style="17" bestFit="1" customWidth="1"/>
    <col min="6" max="6" width="18.421875" style="15" bestFit="1" customWidth="1"/>
    <col min="7" max="7" width="15.28125" style="15" bestFit="1" customWidth="1"/>
    <col min="8" max="8" width="12.140625" style="18" bestFit="1" customWidth="1"/>
    <col min="9" max="9" width="12.421875" style="18" bestFit="1" customWidth="1"/>
    <col min="10" max="10" width="1.57421875" style="15" customWidth="1"/>
    <col min="11" max="11" width="3.140625" style="15" bestFit="1" customWidth="1"/>
    <col min="12" max="12" width="14.421875" style="122" bestFit="1" customWidth="1"/>
    <col min="13" max="13" width="13.28125" style="122" customWidth="1"/>
    <col min="14" max="14" width="8.8515625" style="15" customWidth="1"/>
    <col min="15" max="15" width="1.57421875" style="15" customWidth="1"/>
    <col min="16" max="16" width="3.140625" style="15" bestFit="1" customWidth="1"/>
    <col min="17" max="17" width="20.00390625" style="122" bestFit="1" customWidth="1"/>
    <col min="18" max="18" width="13.28125" style="123" customWidth="1"/>
    <col min="19" max="16384" width="8.8515625" style="15" customWidth="1"/>
  </cols>
  <sheetData>
    <row r="2" spans="2:18" ht="13.5">
      <c r="B2" s="16" t="s">
        <v>45</v>
      </c>
      <c r="C2" s="16" t="s">
        <v>44</v>
      </c>
      <c r="E2" s="16" t="s">
        <v>45</v>
      </c>
      <c r="F2" s="171" t="s">
        <v>44</v>
      </c>
      <c r="G2" s="172"/>
      <c r="H2" s="12" t="s">
        <v>97</v>
      </c>
      <c r="I2" s="12" t="s">
        <v>54</v>
      </c>
      <c r="K2" s="16" t="s">
        <v>45</v>
      </c>
      <c r="L2" s="115" t="s">
        <v>98</v>
      </c>
      <c r="M2" s="115" t="s">
        <v>99</v>
      </c>
      <c r="P2" s="16" t="s">
        <v>45</v>
      </c>
      <c r="Q2" s="115" t="s">
        <v>100</v>
      </c>
      <c r="R2" s="116" t="s">
        <v>101</v>
      </c>
    </row>
    <row r="3" spans="2:18" ht="13.5">
      <c r="B3" s="16">
        <v>1</v>
      </c>
      <c r="C3" s="13" t="s">
        <v>52</v>
      </c>
      <c r="E3" s="16">
        <v>1</v>
      </c>
      <c r="F3" s="13" t="s">
        <v>103</v>
      </c>
      <c r="G3" s="13"/>
      <c r="H3" s="14">
        <v>10000000</v>
      </c>
      <c r="I3" s="14">
        <v>1000000</v>
      </c>
      <c r="K3" s="16">
        <v>1</v>
      </c>
      <c r="L3" s="156" t="s">
        <v>115</v>
      </c>
      <c r="M3" s="117"/>
      <c r="P3" s="16">
        <v>1</v>
      </c>
      <c r="Q3" s="118" t="s">
        <v>102</v>
      </c>
      <c r="R3" s="119">
        <f>2/3</f>
        <v>0.6666666666666666</v>
      </c>
    </row>
    <row r="4" spans="2:18" ht="13.5">
      <c r="B4" s="16">
        <v>2</v>
      </c>
      <c r="C4" s="13" t="s">
        <v>53</v>
      </c>
      <c r="E4" s="16">
        <v>2</v>
      </c>
      <c r="F4" s="13" t="s">
        <v>43</v>
      </c>
      <c r="G4" s="13" t="s">
        <v>105</v>
      </c>
      <c r="H4" s="14">
        <v>5000000</v>
      </c>
      <c r="I4" s="14">
        <v>1000000</v>
      </c>
      <c r="K4" s="16">
        <v>2</v>
      </c>
      <c r="L4" s="157" t="s">
        <v>116</v>
      </c>
      <c r="M4" s="120">
        <v>300000</v>
      </c>
      <c r="P4" s="16">
        <v>2</v>
      </c>
      <c r="Q4" s="118" t="s">
        <v>104</v>
      </c>
      <c r="R4" s="121">
        <f>1/2</f>
        <v>0.5</v>
      </c>
    </row>
    <row r="5" spans="5:9" ht="13.5">
      <c r="E5" s="16">
        <v>3</v>
      </c>
      <c r="F5" s="13" t="s">
        <v>43</v>
      </c>
      <c r="G5" s="13" t="s">
        <v>106</v>
      </c>
      <c r="H5" s="14">
        <v>5000000</v>
      </c>
      <c r="I5" s="14">
        <v>1000000</v>
      </c>
    </row>
    <row r="6" spans="5:7" ht="13.5">
      <c r="E6" s="105"/>
      <c r="F6" s="114"/>
      <c r="G6" s="114"/>
    </row>
  </sheetData>
  <sheetProtection/>
  <mergeCells count="1"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7">
    <tabColor rgb="FFFFFF3B"/>
    <pageSetUpPr fitToPage="1"/>
  </sheetPr>
  <dimension ref="A1:BH120"/>
  <sheetViews>
    <sheetView showGridLines="0" tabSelected="1" zoomScale="70" zoomScaleNormal="70" zoomScaleSheetLayoutView="70" zoomScalePageLayoutView="0" workbookViewId="0" topLeftCell="G1">
      <selection activeCell="E12" sqref="E12:E13"/>
    </sheetView>
  </sheetViews>
  <sheetFormatPr defaultColWidth="9.140625" defaultRowHeight="15"/>
  <cols>
    <col min="1" max="1" width="3.57421875" style="43" customWidth="1"/>
    <col min="2" max="2" width="11.57421875" style="43" customWidth="1"/>
    <col min="3" max="3" width="22.7109375" style="43" customWidth="1"/>
    <col min="4" max="8" width="19.28125" style="43" customWidth="1"/>
    <col min="9" max="9" width="9.8515625" style="43" customWidth="1"/>
    <col min="10" max="10" width="22.7109375" style="43" customWidth="1"/>
    <col min="11" max="11" width="12.7109375" style="43" customWidth="1"/>
    <col min="12" max="12" width="5.28125" style="43" customWidth="1"/>
    <col min="13" max="13" width="52.28125" style="43" customWidth="1"/>
    <col min="14" max="14" width="25.421875" style="43" customWidth="1"/>
    <col min="15" max="15" width="18.57421875" style="43" customWidth="1"/>
    <col min="16" max="16" width="25.421875" style="43" customWidth="1"/>
    <col min="17" max="17" width="32.421875" style="43" customWidth="1"/>
    <col min="18" max="18" width="26.28125" style="43" customWidth="1"/>
    <col min="19" max="19" width="17.421875" style="43" customWidth="1"/>
    <col min="20" max="21" width="17.421875" style="91" customWidth="1"/>
    <col min="22" max="27" width="17.421875" style="43" customWidth="1"/>
    <col min="28" max="28" width="16.8515625" style="43" customWidth="1"/>
    <col min="29" max="30" width="21.8515625" style="43" customWidth="1"/>
    <col min="31" max="31" width="35.28125" style="43" customWidth="1"/>
    <col min="32" max="32" width="19.28125" style="43" customWidth="1"/>
    <col min="33" max="33" width="5.7109375" style="43" customWidth="1"/>
    <col min="34" max="34" width="35.28125" style="43" customWidth="1"/>
    <col min="35" max="35" width="19.28125" style="43" customWidth="1"/>
    <col min="36" max="36" width="5.7109375" style="43" customWidth="1"/>
    <col min="37" max="37" width="35.28125" style="43" customWidth="1"/>
    <col min="38" max="38" width="19.28125" style="43" customWidth="1"/>
    <col min="39" max="39" width="5.7109375" style="43" customWidth="1"/>
    <col min="40" max="40" width="35.28125" style="43" customWidth="1"/>
    <col min="41" max="41" width="19.28125" style="43" customWidth="1"/>
    <col min="42" max="42" width="5.7109375" style="43" customWidth="1"/>
    <col min="43" max="43" width="35.28125" style="43" customWidth="1"/>
    <col min="44" max="44" width="19.28125" style="43" customWidth="1"/>
    <col min="45" max="45" width="5.7109375" style="43" customWidth="1"/>
    <col min="46" max="47" width="11.140625" style="43" bestFit="1" customWidth="1"/>
    <col min="48" max="48" width="6.7109375" style="43" bestFit="1" customWidth="1"/>
    <col min="49" max="49" width="45.57421875" style="43" bestFit="1" customWidth="1"/>
    <col min="50" max="50" width="10.28125" style="43" bestFit="1" customWidth="1"/>
    <col min="51" max="51" width="9.421875" style="43" bestFit="1" customWidth="1"/>
    <col min="52" max="52" width="4.57421875" style="43" bestFit="1" customWidth="1"/>
    <col min="53" max="53" width="8.421875" style="43" bestFit="1" customWidth="1"/>
    <col min="54" max="54" width="4.57421875" style="43" bestFit="1" customWidth="1"/>
    <col min="55" max="55" width="15.421875" style="43" bestFit="1" customWidth="1"/>
    <col min="56" max="56" width="4.57421875" style="43" bestFit="1" customWidth="1"/>
    <col min="57" max="57" width="18.28125" style="43" bestFit="1" customWidth="1"/>
    <col min="58" max="58" width="6.8515625" style="43" bestFit="1" customWidth="1"/>
    <col min="59" max="59" width="14.00390625" style="43" customWidth="1"/>
    <col min="60" max="60" width="13.8515625" style="43" customWidth="1"/>
    <col min="61" max="61" width="17.28125" style="43" customWidth="1"/>
    <col min="62" max="16384" width="9.00390625" style="43" customWidth="1"/>
  </cols>
  <sheetData>
    <row r="1" spans="1:15" s="39" customFormat="1" ht="13.5">
      <c r="A1" s="38"/>
      <c r="E1" s="40"/>
      <c r="K1" s="38"/>
      <c r="L1" s="38"/>
      <c r="M1" s="38"/>
      <c r="O1" s="41"/>
    </row>
    <row r="2" spans="1:15" s="39" customFormat="1" ht="13.5">
      <c r="A2" s="38"/>
      <c r="B2" s="36"/>
      <c r="E2" s="40"/>
      <c r="K2" s="38"/>
      <c r="L2" s="38"/>
      <c r="M2" s="38"/>
      <c r="O2" s="41"/>
    </row>
    <row r="3" spans="1:28" s="39" customFormat="1" ht="24">
      <c r="A3" s="38"/>
      <c r="B3" s="100" t="s">
        <v>123</v>
      </c>
      <c r="E3" s="101" t="s">
        <v>122</v>
      </c>
      <c r="K3" s="38"/>
      <c r="L3" s="38"/>
      <c r="M3" s="38"/>
      <c r="O3" s="41"/>
      <c r="S3" s="101"/>
      <c r="T3" s="101"/>
      <c r="U3" s="101"/>
      <c r="V3" s="101"/>
      <c r="W3" s="101"/>
      <c r="AB3" s="42"/>
    </row>
    <row r="4" spans="1:28" s="96" customFormat="1" ht="24">
      <c r="A4" s="38"/>
      <c r="B4" s="100"/>
      <c r="E4" s="101"/>
      <c r="K4" s="38"/>
      <c r="L4" s="38"/>
      <c r="M4" s="38"/>
      <c r="S4" s="101"/>
      <c r="T4" s="101"/>
      <c r="U4" s="101"/>
      <c r="V4" s="101"/>
      <c r="W4" s="101"/>
      <c r="AB4" s="42"/>
    </row>
    <row r="5" spans="2:27" ht="24">
      <c r="B5" s="47" t="s">
        <v>124</v>
      </c>
      <c r="C5" s="28"/>
      <c r="E5" s="28"/>
      <c r="S5" s="101"/>
      <c r="T5" s="101"/>
      <c r="U5" s="101"/>
      <c r="V5" s="101"/>
      <c r="W5" s="101"/>
      <c r="X5" s="101"/>
      <c r="Y5" s="42"/>
      <c r="Z5" s="42"/>
      <c r="AA5" s="42"/>
    </row>
    <row r="6" spans="2:27" ht="24">
      <c r="B6" s="199" t="s">
        <v>125</v>
      </c>
      <c r="C6" s="199"/>
      <c r="D6" s="199"/>
      <c r="E6" s="199"/>
      <c r="F6" s="199"/>
      <c r="N6" s="45"/>
      <c r="O6" s="46"/>
      <c r="P6" s="46"/>
      <c r="S6" s="269" t="e">
        <f>"（事業者名　：　"&amp;#REF!&amp;")"</f>
        <v>#REF!</v>
      </c>
      <c r="T6" s="269"/>
      <c r="U6" s="269"/>
      <c r="V6" s="269"/>
      <c r="W6" s="269"/>
      <c r="X6" s="269"/>
      <c r="Y6" s="42"/>
      <c r="Z6" s="42"/>
      <c r="AA6" s="42"/>
    </row>
    <row r="7" spans="2:27" ht="24">
      <c r="B7" s="159"/>
      <c r="C7" s="159"/>
      <c r="D7" s="159"/>
      <c r="E7" s="159"/>
      <c r="F7" s="159"/>
      <c r="J7" s="48" t="s">
        <v>117</v>
      </c>
      <c r="M7" s="166"/>
      <c r="N7" s="45"/>
      <c r="O7" s="46"/>
      <c r="P7" s="46"/>
      <c r="S7" s="160"/>
      <c r="T7" s="160"/>
      <c r="U7" s="160"/>
      <c r="V7" s="160"/>
      <c r="W7" s="160"/>
      <c r="X7" s="160"/>
      <c r="Y7" s="42"/>
      <c r="Z7" s="42"/>
      <c r="AA7" s="42"/>
    </row>
    <row r="8" spans="1:59" s="39" customFormat="1" ht="33" customHeight="1">
      <c r="A8" s="43"/>
      <c r="B8" s="184" t="s">
        <v>0</v>
      </c>
      <c r="C8" s="185"/>
      <c r="D8" s="173" t="s">
        <v>121</v>
      </c>
      <c r="E8" s="176" t="s">
        <v>87</v>
      </c>
      <c r="F8" s="177"/>
      <c r="G8" s="170" t="s">
        <v>91</v>
      </c>
      <c r="H8" s="170" t="s">
        <v>127</v>
      </c>
      <c r="I8" s="178" t="s">
        <v>89</v>
      </c>
      <c r="J8" s="179"/>
      <c r="K8" s="47"/>
      <c r="L8" s="43"/>
      <c r="M8" s="43"/>
      <c r="N8" s="162"/>
      <c r="O8" s="209" t="e">
        <f>事業類型&amp;":"&amp;$N$47</f>
        <v>#REF!</v>
      </c>
      <c r="P8" s="210"/>
      <c r="Q8" s="211"/>
      <c r="R8" s="43"/>
      <c r="S8" s="161"/>
      <c r="T8" s="200"/>
      <c r="U8" s="201"/>
      <c r="V8" s="201"/>
      <c r="W8" s="201"/>
      <c r="X8" s="202"/>
      <c r="Y8" s="161"/>
      <c r="Z8" s="200"/>
      <c r="AA8" s="201"/>
      <c r="AB8" s="201"/>
      <c r="AC8" s="201"/>
      <c r="AD8" s="202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</row>
    <row r="9" spans="2:30" ht="30" customHeight="1">
      <c r="B9" s="186"/>
      <c r="C9" s="187"/>
      <c r="D9" s="174"/>
      <c r="E9" s="281" t="s">
        <v>90</v>
      </c>
      <c r="F9" s="282"/>
      <c r="G9" s="168" t="s">
        <v>35</v>
      </c>
      <c r="H9" s="167" t="s">
        <v>88</v>
      </c>
      <c r="I9" s="180"/>
      <c r="J9" s="181"/>
      <c r="K9" s="47"/>
      <c r="N9" s="125"/>
      <c r="O9" s="49" t="s">
        <v>9</v>
      </c>
      <c r="P9" s="126"/>
      <c r="Q9" s="127"/>
      <c r="S9" s="133" t="s">
        <v>68</v>
      </c>
      <c r="T9" s="273" t="s">
        <v>114</v>
      </c>
      <c r="U9" s="274"/>
      <c r="V9" s="274"/>
      <c r="W9" s="274"/>
      <c r="X9" s="275"/>
      <c r="Y9" s="134" t="s">
        <v>81</v>
      </c>
      <c r="Z9" s="203" t="s">
        <v>120</v>
      </c>
      <c r="AA9" s="204"/>
      <c r="AB9" s="204"/>
      <c r="AC9" s="204"/>
      <c r="AD9" s="205"/>
    </row>
    <row r="10" spans="2:30" ht="30" customHeight="1">
      <c r="B10" s="188"/>
      <c r="C10" s="189"/>
      <c r="D10" s="175"/>
      <c r="E10" s="169" t="s">
        <v>86</v>
      </c>
      <c r="F10" s="169" t="s">
        <v>85</v>
      </c>
      <c r="G10" s="169" t="s">
        <v>85</v>
      </c>
      <c r="H10" s="169" t="s">
        <v>85</v>
      </c>
      <c r="I10" s="182"/>
      <c r="J10" s="183"/>
      <c r="K10" s="106"/>
      <c r="N10" s="128" t="e">
        <f>AP24</f>
        <v>#REF!</v>
      </c>
      <c r="O10" s="129"/>
      <c r="P10" s="130"/>
      <c r="Q10" s="131" t="e">
        <f>補助上限額</f>
        <v>#REF!</v>
      </c>
      <c r="S10" s="135" t="e">
        <f>IF(OR(T25="×",T26="×",T31="×",T27="×",T32="×",T33="×",T34="×",T29="×",T28="×",T30="×"),"×","○")</f>
        <v>#REF!</v>
      </c>
      <c r="T10" s="276"/>
      <c r="U10" s="277"/>
      <c r="V10" s="277"/>
      <c r="W10" s="277"/>
      <c r="X10" s="278"/>
      <c r="Y10" s="135" t="e">
        <f>IF(OR(#REF!="",#REF!=0),"×",IF(G17&gt;Z10,"×","○"))</f>
        <v>#REF!</v>
      </c>
      <c r="Z10" s="196" t="e">
        <f>IF(OR(#REF!="",#REF!=0),"基本情報入力（使い方）の３で総額を入力してください",#REF!)</f>
        <v>#REF!</v>
      </c>
      <c r="AA10" s="197"/>
      <c r="AB10" s="197"/>
      <c r="AC10" s="197"/>
      <c r="AD10" s="198"/>
    </row>
    <row r="11" spans="1:30" ht="45.75" customHeight="1">
      <c r="A11" s="28"/>
      <c r="B11" s="190" t="s">
        <v>64</v>
      </c>
      <c r="C11" s="191"/>
      <c r="D11" s="163"/>
      <c r="E11" s="51"/>
      <c r="F11" s="52"/>
      <c r="G11" s="52"/>
      <c r="H11" s="52"/>
      <c r="I11" s="284" t="s">
        <v>92</v>
      </c>
      <c r="J11" s="285"/>
      <c r="K11" s="106"/>
      <c r="N11" s="125"/>
      <c r="O11" s="49" t="s">
        <v>54</v>
      </c>
      <c r="P11" s="126"/>
      <c r="Q11" s="127"/>
      <c r="S11" s="134" t="s">
        <v>69</v>
      </c>
      <c r="T11" s="263" t="s">
        <v>67</v>
      </c>
      <c r="U11" s="264"/>
      <c r="V11" s="264"/>
      <c r="W11" s="264"/>
      <c r="X11" s="265"/>
      <c r="Y11" s="134" t="s">
        <v>109</v>
      </c>
      <c r="Z11" s="203" t="s">
        <v>110</v>
      </c>
      <c r="AA11" s="204"/>
      <c r="AB11" s="204"/>
      <c r="AC11" s="204"/>
      <c r="AD11" s="205"/>
    </row>
    <row r="12" spans="2:30" ht="45.75" customHeight="1">
      <c r="B12" s="279" t="s">
        <v>65</v>
      </c>
      <c r="C12" s="280"/>
      <c r="D12" s="165"/>
      <c r="E12" s="54"/>
      <c r="F12" s="55"/>
      <c r="G12" s="55"/>
      <c r="H12" s="55"/>
      <c r="I12" s="108"/>
      <c r="J12" s="109"/>
      <c r="K12" s="106"/>
      <c r="M12" s="158"/>
      <c r="N12" s="132" t="e">
        <f>AP25</f>
        <v>#REF!</v>
      </c>
      <c r="O12" s="129"/>
      <c r="P12" s="130"/>
      <c r="Q12" s="131" t="e">
        <f>補助下限額</f>
        <v>#REF!</v>
      </c>
      <c r="S12" s="135" t="e">
        <f>IF(OR(U25="×",U26="×",U31="×",U27="×",U32="×",U33="×",U34="×",U29="×",U28="×",U30="×"),"×","○")</f>
        <v>#REF!</v>
      </c>
      <c r="T12" s="270"/>
      <c r="U12" s="271"/>
      <c r="V12" s="271"/>
      <c r="W12" s="271"/>
      <c r="X12" s="272"/>
      <c r="Y12" s="135" t="e">
        <f>IF(OR(#REF!="",#REF!=0),"×",IF(H17&gt;Z12,"×","○"))</f>
        <v>#REF!</v>
      </c>
      <c r="Z12" s="206" t="e">
        <f>IF(OR(#REF!="",#REF!=0),"基本情報入力（使い方）の３で総額を入力してください",#REF!)</f>
        <v>#REF!</v>
      </c>
      <c r="AA12" s="207"/>
      <c r="AB12" s="207"/>
      <c r="AC12" s="207"/>
      <c r="AD12" s="208"/>
    </row>
    <row r="13" spans="2:28" ht="45.75" customHeight="1">
      <c r="B13" s="194" t="s">
        <v>4</v>
      </c>
      <c r="C13" s="195"/>
      <c r="D13" s="165"/>
      <c r="E13" s="54"/>
      <c r="F13" s="55"/>
      <c r="G13" s="55"/>
      <c r="H13" s="55"/>
      <c r="I13" s="108"/>
      <c r="J13" s="109"/>
      <c r="K13" s="47"/>
      <c r="S13" s="136" t="s">
        <v>70</v>
      </c>
      <c r="T13" s="203" t="s">
        <v>74</v>
      </c>
      <c r="U13" s="204"/>
      <c r="V13" s="204"/>
      <c r="W13" s="204"/>
      <c r="X13" s="205"/>
      <c r="AB13" s="20"/>
    </row>
    <row r="14" spans="2:28" ht="45.75" customHeight="1">
      <c r="B14" s="194" t="s">
        <v>34</v>
      </c>
      <c r="C14" s="195"/>
      <c r="D14" s="165"/>
      <c r="E14" s="54"/>
      <c r="F14" s="55"/>
      <c r="G14" s="55"/>
      <c r="H14" s="55"/>
      <c r="I14" s="108"/>
      <c r="J14" s="109"/>
      <c r="K14" s="107"/>
      <c r="S14" s="128" t="e">
        <f>IF(OR(V25="×",V26="×",V31="×",V27="×",V32="×",V33="×",V34="×",V29="×",V28="×",V30="×"),"×",AP26)</f>
        <v>#REF!</v>
      </c>
      <c r="T14" s="213" t="e">
        <f>"("&amp;AN26&amp;")"</f>
        <v>#REF!</v>
      </c>
      <c r="U14" s="214"/>
      <c r="V14" s="214"/>
      <c r="W14" s="214"/>
      <c r="X14" s="215"/>
      <c r="AB14" s="20"/>
    </row>
    <row r="15" spans="2:27" ht="45.75" customHeight="1">
      <c r="B15" s="194" t="s">
        <v>6</v>
      </c>
      <c r="C15" s="195"/>
      <c r="D15" s="165"/>
      <c r="E15" s="54"/>
      <c r="F15" s="55"/>
      <c r="G15" s="55"/>
      <c r="H15" s="55"/>
      <c r="I15" s="108"/>
      <c r="J15" s="109"/>
      <c r="S15" s="134" t="s">
        <v>72</v>
      </c>
      <c r="T15" s="263" t="s">
        <v>71</v>
      </c>
      <c r="U15" s="264"/>
      <c r="V15" s="264"/>
      <c r="W15" s="264"/>
      <c r="X15" s="265"/>
      <c r="Y15" s="20"/>
      <c r="Z15" s="20"/>
      <c r="AA15" s="20"/>
    </row>
    <row r="16" spans="2:27" ht="45.75" customHeight="1">
      <c r="B16" s="192" t="s">
        <v>107</v>
      </c>
      <c r="C16" s="193"/>
      <c r="D16" s="164"/>
      <c r="E16" s="54"/>
      <c r="F16" s="55"/>
      <c r="G16" s="55"/>
      <c r="H16" s="55"/>
      <c r="I16" s="108"/>
      <c r="J16" s="109"/>
      <c r="S16" s="135" t="e">
        <f>IF(OR(W25="×",W26="×",W31="×",W27="×",W32="×",W33="×",W34="×",W29="×",W28="×",W30="×"),"×",AP27)</f>
        <v>#REF!</v>
      </c>
      <c r="T16" s="213" t="e">
        <f>"("&amp;AN27&amp;")"</f>
        <v>#REF!</v>
      </c>
      <c r="U16" s="214"/>
      <c r="V16" s="214"/>
      <c r="W16" s="214"/>
      <c r="X16" s="215"/>
      <c r="Y16" s="20"/>
      <c r="Z16" s="20"/>
      <c r="AA16" s="20"/>
    </row>
    <row r="17" spans="2:21" ht="45.75" customHeight="1">
      <c r="B17" s="231" t="s">
        <v>25</v>
      </c>
      <c r="C17" s="231"/>
      <c r="D17" s="6">
        <f>SUM(D11:D16)</f>
        <v>0</v>
      </c>
      <c r="E17" s="6">
        <f>SUM(E11:E16)</f>
        <v>0</v>
      </c>
      <c r="F17" s="6">
        <f>SUM(F11:F16)</f>
        <v>0</v>
      </c>
      <c r="G17" s="6">
        <f>SUM(G11:G16)</f>
        <v>0</v>
      </c>
      <c r="H17" s="6">
        <f>SUM(H11:H16)</f>
        <v>0</v>
      </c>
      <c r="I17" s="110"/>
      <c r="J17" s="111"/>
      <c r="T17" s="43"/>
      <c r="U17" s="43"/>
    </row>
    <row r="18" spans="2:27" ht="117" customHeight="1">
      <c r="B18" s="283" t="s">
        <v>126</v>
      </c>
      <c r="C18" s="283"/>
      <c r="D18" s="283"/>
      <c r="E18" s="283"/>
      <c r="F18" s="283"/>
      <c r="G18" s="283"/>
      <c r="H18" s="283"/>
      <c r="I18" s="283"/>
      <c r="J18" s="283"/>
      <c r="T18" s="43"/>
      <c r="U18" s="43"/>
      <c r="Y18" s="20"/>
      <c r="Z18" s="20"/>
      <c r="AA18" s="20"/>
    </row>
    <row r="19" spans="2:21" ht="20.25" customHeight="1">
      <c r="B19"/>
      <c r="C19"/>
      <c r="D19"/>
      <c r="E19"/>
      <c r="F19"/>
      <c r="G19"/>
      <c r="H19"/>
      <c r="I19"/>
      <c r="J19"/>
      <c r="K19" s="106"/>
      <c r="T19" s="43"/>
      <c r="U19" s="43"/>
    </row>
    <row r="20" spans="2:21" ht="30" customHeight="1">
      <c r="B20"/>
      <c r="C20"/>
      <c r="D20"/>
      <c r="E20"/>
      <c r="F20"/>
      <c r="G20"/>
      <c r="H20"/>
      <c r="I20"/>
      <c r="J20"/>
      <c r="T20" s="43"/>
      <c r="U20" s="43"/>
    </row>
    <row r="21" spans="2:29" ht="30" customHeight="1" thickBot="1">
      <c r="B21"/>
      <c r="C21"/>
      <c r="D21"/>
      <c r="E21"/>
      <c r="F21"/>
      <c r="G21"/>
      <c r="H21"/>
      <c r="I21"/>
      <c r="J21"/>
      <c r="K21" s="24"/>
      <c r="M21" s="56"/>
      <c r="N21" s="44" t="s">
        <v>27</v>
      </c>
      <c r="O21" s="58"/>
      <c r="P21" s="58"/>
      <c r="Q21" s="59"/>
      <c r="R21" s="60"/>
      <c r="S21" s="61"/>
      <c r="T21" s="44"/>
      <c r="U21" s="61"/>
      <c r="V21" s="61"/>
      <c r="W21" s="100"/>
      <c r="AC21" s="62"/>
    </row>
    <row r="22" spans="1:42" s="28" customFormat="1" ht="30" customHeight="1" thickTop="1">
      <c r="A22" s="43"/>
      <c r="B22"/>
      <c r="C22"/>
      <c r="D22"/>
      <c r="E22"/>
      <c r="F22"/>
      <c r="G22"/>
      <c r="H22"/>
      <c r="I22"/>
      <c r="J22"/>
      <c r="K22" s="43"/>
      <c r="L22" s="43"/>
      <c r="M22" s="39"/>
      <c r="N22" s="63" t="e">
        <f>"B×"&amp;補助名&amp;"以内"</f>
        <v>#REF!</v>
      </c>
      <c r="O22" s="266" t="s">
        <v>7</v>
      </c>
      <c r="P22" s="63" t="e">
        <f>"B×"&amp;補助名&amp;"以内"</f>
        <v>#REF!</v>
      </c>
      <c r="Q22" s="63" t="e">
        <f>"B×"&amp;補助名&amp;"以内"</f>
        <v>#REF!</v>
      </c>
      <c r="R22" s="255" t="s">
        <v>14</v>
      </c>
      <c r="S22" s="258" t="s">
        <v>8</v>
      </c>
      <c r="T22" s="242" t="s">
        <v>38</v>
      </c>
      <c r="U22" s="239" t="s">
        <v>39</v>
      </c>
      <c r="V22" s="239" t="s">
        <v>40</v>
      </c>
      <c r="W22" s="239" t="s">
        <v>72</v>
      </c>
      <c r="X22" s="239" t="s">
        <v>73</v>
      </c>
      <c r="Y22" s="239" t="s">
        <v>83</v>
      </c>
      <c r="Z22" s="239" t="s">
        <v>84</v>
      </c>
      <c r="AA22" s="252" t="s">
        <v>108</v>
      </c>
      <c r="AB22" s="228" t="s">
        <v>19</v>
      </c>
      <c r="AC22" s="64"/>
      <c r="AD22" s="223" t="s">
        <v>63</v>
      </c>
      <c r="AE22" s="225" t="s">
        <v>103</v>
      </c>
      <c r="AF22" s="226"/>
      <c r="AG22" s="227"/>
      <c r="AH22" s="221" t="s">
        <v>118</v>
      </c>
      <c r="AI22" s="221"/>
      <c r="AJ22" s="221"/>
      <c r="AK22" s="221" t="s">
        <v>119</v>
      </c>
      <c r="AL22" s="221"/>
      <c r="AM22" s="222"/>
      <c r="AN22" s="219" t="s">
        <v>49</v>
      </c>
      <c r="AO22" s="219"/>
      <c r="AP22" s="220"/>
    </row>
    <row r="23" spans="13:42" ht="36.75" customHeight="1" thickBot="1">
      <c r="M23" s="39"/>
      <c r="N23" s="65" t="s">
        <v>15</v>
      </c>
      <c r="O23" s="267"/>
      <c r="P23" s="65" t="s">
        <v>16</v>
      </c>
      <c r="Q23" s="65" t="s">
        <v>1</v>
      </c>
      <c r="R23" s="256"/>
      <c r="S23" s="259"/>
      <c r="T23" s="243"/>
      <c r="U23" s="240"/>
      <c r="V23" s="240"/>
      <c r="W23" s="240"/>
      <c r="X23" s="240"/>
      <c r="Y23" s="240"/>
      <c r="Z23" s="240"/>
      <c r="AA23" s="253"/>
      <c r="AB23" s="229"/>
      <c r="AC23" s="64"/>
      <c r="AD23" s="224"/>
      <c r="AE23" s="67" t="s">
        <v>46</v>
      </c>
      <c r="AF23" s="67" t="s">
        <v>47</v>
      </c>
      <c r="AG23" s="67" t="s">
        <v>48</v>
      </c>
      <c r="AH23" s="67" t="s">
        <v>46</v>
      </c>
      <c r="AI23" s="67" t="s">
        <v>47</v>
      </c>
      <c r="AJ23" s="67" t="s">
        <v>48</v>
      </c>
      <c r="AK23" s="67" t="s">
        <v>46</v>
      </c>
      <c r="AL23" s="67" t="s">
        <v>47</v>
      </c>
      <c r="AM23" s="68" t="s">
        <v>48</v>
      </c>
      <c r="AN23" s="69" t="s">
        <v>46</v>
      </c>
      <c r="AO23" s="67" t="s">
        <v>47</v>
      </c>
      <c r="AP23" s="67" t="s">
        <v>48</v>
      </c>
    </row>
    <row r="24" spans="12:42" ht="30" customHeight="1" thickBot="1" thickTop="1">
      <c r="L24" s="57"/>
      <c r="M24" s="39"/>
      <c r="N24" s="70" t="s">
        <v>2</v>
      </c>
      <c r="O24" s="268"/>
      <c r="P24" s="66" t="s">
        <v>2</v>
      </c>
      <c r="Q24" s="66" t="s">
        <v>2</v>
      </c>
      <c r="R24" s="257"/>
      <c r="S24" s="260"/>
      <c r="T24" s="244"/>
      <c r="U24" s="241"/>
      <c r="V24" s="241"/>
      <c r="W24" s="241"/>
      <c r="X24" s="241"/>
      <c r="Y24" s="241"/>
      <c r="Z24" s="241"/>
      <c r="AA24" s="254"/>
      <c r="AB24" s="230"/>
      <c r="AC24" s="64"/>
      <c r="AD24" s="71" t="s">
        <v>9</v>
      </c>
      <c r="AE24" s="144" t="e">
        <f>補助上限額</f>
        <v>#REF!</v>
      </c>
      <c r="AF24" s="145">
        <f>$H$17</f>
        <v>0</v>
      </c>
      <c r="AG24" s="146" t="e">
        <f>IF(AE24-AF24&gt;=0,"○","×")</f>
        <v>#REF!</v>
      </c>
      <c r="AH24" s="145" t="e">
        <f>補助上限額</f>
        <v>#REF!</v>
      </c>
      <c r="AI24" s="145">
        <f>$H$17</f>
        <v>0</v>
      </c>
      <c r="AJ24" s="146" t="e">
        <f>IF(AH24-AI24&gt;=0,"○","×")</f>
        <v>#REF!</v>
      </c>
      <c r="AK24" s="145" t="e">
        <f>補助上限額</f>
        <v>#REF!</v>
      </c>
      <c r="AL24" s="145">
        <f>$H$17</f>
        <v>0</v>
      </c>
      <c r="AM24" s="147" t="e">
        <f>IF(AK24-AL24&gt;=0,"○","×")</f>
        <v>#REF!</v>
      </c>
      <c r="AN24" s="72" t="e">
        <f>IF(#REF!=1,AE24,IF(#REF!=2,AH24,AK24))</f>
        <v>#REF!</v>
      </c>
      <c r="AO24" s="72" t="e">
        <f>IF(#REF!=1,AF24,IF(#REF!=2,AI24,AL24))</f>
        <v>#REF!</v>
      </c>
      <c r="AP24" s="73" t="e">
        <f>IF(#REF!=1,AG24,IF(#REF!=2,AJ24,AM24))</f>
        <v>#REF!</v>
      </c>
    </row>
    <row r="25" spans="12:42" ht="30" customHeight="1" thickTop="1">
      <c r="L25" s="57"/>
      <c r="M25" s="50" t="s">
        <v>32</v>
      </c>
      <c r="N25" s="103" t="e">
        <f>#REF!</f>
        <v>#REF!</v>
      </c>
      <c r="O25" s="19" t="e">
        <f>IF($P$25&gt;0,1,"")</f>
        <v>#REF!</v>
      </c>
      <c r="P25" s="1" t="e">
        <f>MIN(N25,N37)</f>
        <v>#REF!</v>
      </c>
      <c r="Q25" s="1" t="e">
        <f>IF(P25=0,0,MIN(P25,N37))</f>
        <v>#REF!</v>
      </c>
      <c r="R25" s="2" t="e">
        <f aca="true" t="shared" si="0" ref="R25:R30">H11-N25</f>
        <v>#REF!</v>
      </c>
      <c r="S25" s="137" t="e">
        <f>IF(AND(T25&lt;&gt;"×",U25&lt;&gt;"×",V25&lt;&gt;"×",W25&lt;&gt;"×",X25&lt;&gt;"×",Y25&lt;&gt;"×",Z25&lt;&gt;"×",AA25&lt;&gt;"×"),"○","×")</f>
        <v>#REF!</v>
      </c>
      <c r="T25" s="137"/>
      <c r="U25" s="137">
        <f aca="true" t="shared" si="1" ref="U25:U30">IF(AND(E11&gt;=F11,F11&gt;=G11),"","×")</f>
      </c>
      <c r="V25" s="138" t="e">
        <f>AP26</f>
        <v>#REF!</v>
      </c>
      <c r="W25" s="138"/>
      <c r="X25" s="138"/>
      <c r="Y25" s="138"/>
      <c r="Z25" s="138" t="e">
        <f aca="true" t="shared" si="2" ref="Z25:Z34">IF($Y$10="○","",$Y$10)</f>
        <v>#REF!</v>
      </c>
      <c r="AA25" s="139" t="e">
        <f>IF($Y$12="○","",$Y$12)</f>
        <v>#REF!</v>
      </c>
      <c r="AB25" s="216" t="e">
        <f>IF(OR(S25="×",S26="×",S31="×",S27="×",S32="×",S33="×",S34="×",S29="×",S28="×",S30="×",N10="×",N12="×",S14="×",Y10="×",S10="×",S12="×",S16="×",#REF!="×",#REF!="×"),"×","○")</f>
        <v>#REF!</v>
      </c>
      <c r="AC25" s="75"/>
      <c r="AD25" s="76" t="s">
        <v>54</v>
      </c>
      <c r="AE25" s="148" t="e">
        <f>補助下限額</f>
        <v>#REF!</v>
      </c>
      <c r="AF25" s="149">
        <f>$H$17</f>
        <v>0</v>
      </c>
      <c r="AG25" s="150" t="e">
        <f>IF(AF25-AE25&gt;=0,"○","×")</f>
        <v>#REF!</v>
      </c>
      <c r="AH25" s="149" t="e">
        <f>補助下限額</f>
        <v>#REF!</v>
      </c>
      <c r="AI25" s="149">
        <f>$H$17</f>
        <v>0</v>
      </c>
      <c r="AJ25" s="150" t="e">
        <f>IF(AI25-AH25&gt;=0,"○","×")</f>
        <v>#REF!</v>
      </c>
      <c r="AK25" s="149" t="e">
        <f>補助下限額</f>
        <v>#REF!</v>
      </c>
      <c r="AL25" s="149">
        <f>$H$17</f>
        <v>0</v>
      </c>
      <c r="AM25" s="151" t="e">
        <f>IF(AL25-AK25&gt;=0,"○","×")</f>
        <v>#REF!</v>
      </c>
      <c r="AN25" s="72" t="e">
        <f>IF(#REF!=1,AE25,IF(#REF!=2,AH25,AK25))</f>
        <v>#REF!</v>
      </c>
      <c r="AO25" s="72" t="e">
        <f>IF(#REF!=1,AF25,IF(#REF!=2,AI25,AL25))</f>
        <v>#REF!</v>
      </c>
      <c r="AP25" s="73" t="e">
        <f>IF(#REF!=1,AG25,IF(#REF!=2,AJ25,AM25))</f>
        <v>#REF!</v>
      </c>
    </row>
    <row r="26" spans="12:42" ht="30" customHeight="1">
      <c r="L26" s="57"/>
      <c r="M26" s="53" t="s">
        <v>33</v>
      </c>
      <c r="N26" s="3" t="e">
        <f>#REF!</f>
        <v>#REF!</v>
      </c>
      <c r="O26" s="10" t="e">
        <f>IF($P$26&gt;0,1,"")</f>
        <v>#REF!</v>
      </c>
      <c r="P26" s="4" t="e">
        <f>MIN(N26,N37)</f>
        <v>#REF!</v>
      </c>
      <c r="Q26" s="4" t="e">
        <f>IF(P26=0,0,MIN(P26,(N37-P25)))</f>
        <v>#REF!</v>
      </c>
      <c r="R26" s="5" t="e">
        <f t="shared" si="0"/>
        <v>#REF!</v>
      </c>
      <c r="S26" s="37" t="e">
        <f aca="true" t="shared" si="3" ref="S26:S34">IF(AND(T26&lt;&gt;"×",U26&lt;&gt;"×",V26&lt;&gt;"×",W26&lt;&gt;"×",X26&lt;&gt;"×",Y26&lt;&gt;"×",Z26&lt;&gt;"×",AA26&lt;&gt;"×"),"○","×")</f>
        <v>#REF!</v>
      </c>
      <c r="T26" s="37"/>
      <c r="U26" s="37">
        <f t="shared" si="1"/>
      </c>
      <c r="V26" s="140"/>
      <c r="W26" s="140"/>
      <c r="X26" s="140"/>
      <c r="Y26" s="140"/>
      <c r="Z26" s="140" t="e">
        <f t="shared" si="2"/>
        <v>#REF!</v>
      </c>
      <c r="AA26" s="139" t="e">
        <f aca="true" t="shared" si="4" ref="AA26:AA34">IF($Y$12="○","",$Y$12)</f>
        <v>#REF!</v>
      </c>
      <c r="AB26" s="217"/>
      <c r="AC26" s="75"/>
      <c r="AD26" s="77" t="s">
        <v>10</v>
      </c>
      <c r="AE26" s="154" t="s">
        <v>60</v>
      </c>
      <c r="AF26" s="153">
        <f>$G$11</f>
        <v>0</v>
      </c>
      <c r="AG26" s="150" t="str">
        <f>IF(AF26&gt;=500000,"○","×")</f>
        <v>×</v>
      </c>
      <c r="AH26" s="154" t="s">
        <v>17</v>
      </c>
      <c r="AI26" s="153">
        <f>$G$11</f>
        <v>0</v>
      </c>
      <c r="AJ26" s="150" t="str">
        <f>IF(AI26&gt;=500000,"○","×")</f>
        <v>×</v>
      </c>
      <c r="AK26" s="78" t="s">
        <v>51</v>
      </c>
      <c r="AL26" s="102" t="s">
        <v>66</v>
      </c>
      <c r="AM26" s="82" t="s">
        <v>66</v>
      </c>
      <c r="AN26" s="72" t="e">
        <f>IF(#REF!=1,AE26,IF(#REF!=2,AH26,AK26))</f>
        <v>#REF!</v>
      </c>
      <c r="AO26" s="72" t="e">
        <f>IF(#REF!=1,AF26,IF(#REF!=2,AI26,AL26))</f>
        <v>#REF!</v>
      </c>
      <c r="AP26" s="73" t="e">
        <f>IF(#REF!=1,AG26,IF(#REF!=2,AJ26,AM26))</f>
        <v>#REF!</v>
      </c>
    </row>
    <row r="27" spans="12:42" ht="30" customHeight="1">
      <c r="L27" s="57"/>
      <c r="M27" s="53" t="s">
        <v>4</v>
      </c>
      <c r="N27" s="3">
        <f>IF(G13="",0,ROUNDDOWN(G13*補助率,0))</f>
        <v>0</v>
      </c>
      <c r="O27" s="10">
        <f aca="true" t="shared" si="5" ref="O27:O34">IF(N27=0,"",IF(SUM($N$25:$N$26)&gt;0,RANK(P27,$P$27:$P$34)+1,RANK(P27,$P$27:$P$34)))</f>
      </c>
      <c r="P27" s="4" t="e">
        <f aca="true" t="shared" si="6" ref="P27:P34">IF(SUM($P$25:$P$26)-$N$37&gt;=0,0,ROUNDDOWN(N27/$N$36*$N$40,0))</f>
        <v>#REF!</v>
      </c>
      <c r="Q27" s="4" t="e">
        <f aca="true" t="shared" si="7" ref="Q27:Q34">IF($P$36-P27=0,P27+$P$40,P27)</f>
        <v>#REF!</v>
      </c>
      <c r="R27" s="5">
        <f t="shared" si="0"/>
        <v>0</v>
      </c>
      <c r="S27" s="37" t="e">
        <f t="shared" si="3"/>
        <v>#REF!</v>
      </c>
      <c r="T27" s="37" t="e">
        <f>IF(OR(AO28=0,AO28=""),"○",AP28)</f>
        <v>#REF!</v>
      </c>
      <c r="U27" s="37">
        <f t="shared" si="1"/>
      </c>
      <c r="V27" s="140"/>
      <c r="W27" s="140" t="e">
        <f>AP27</f>
        <v>#REF!</v>
      </c>
      <c r="X27" s="140"/>
      <c r="Y27" s="140"/>
      <c r="Z27" s="140" t="e">
        <f t="shared" si="2"/>
        <v>#REF!</v>
      </c>
      <c r="AA27" s="139" t="e">
        <f t="shared" si="4"/>
        <v>#REF!</v>
      </c>
      <c r="AB27" s="217"/>
      <c r="AC27" s="75"/>
      <c r="AD27" s="77" t="s">
        <v>11</v>
      </c>
      <c r="AE27" s="154" t="s">
        <v>18</v>
      </c>
      <c r="AF27" s="153">
        <f>$H$17-SUM($H$11:$H$12)</f>
        <v>0</v>
      </c>
      <c r="AG27" s="150" t="str">
        <f>IF(AF27&lt;=5000000,"○","×")</f>
        <v>○</v>
      </c>
      <c r="AH27" s="154" t="s">
        <v>18</v>
      </c>
      <c r="AI27" s="153">
        <f>$H$17-SUM($H$11:$H$12)</f>
        <v>0</v>
      </c>
      <c r="AJ27" s="150" t="str">
        <f>IF(AI27&lt;=5000000,"○","×")</f>
        <v>○</v>
      </c>
      <c r="AK27" s="78" t="s">
        <v>51</v>
      </c>
      <c r="AL27" s="102" t="s">
        <v>66</v>
      </c>
      <c r="AM27" s="82" t="s">
        <v>66</v>
      </c>
      <c r="AN27" s="72" t="e">
        <f>IF(#REF!=1,AE27,IF(#REF!=2,AH27,AK27))</f>
        <v>#REF!</v>
      </c>
      <c r="AO27" s="72" t="e">
        <f>IF(#REF!=1,AF27,IF(#REF!=2,AI27,AL27))</f>
        <v>#REF!</v>
      </c>
      <c r="AP27" s="73" t="e">
        <f>IF(#REF!=1,AG27,IF(#REF!=2,AJ27,AM27))</f>
        <v>#REF!</v>
      </c>
    </row>
    <row r="28" spans="12:42" ht="30" customHeight="1">
      <c r="L28" s="74"/>
      <c r="M28" s="53" t="s">
        <v>34</v>
      </c>
      <c r="N28" s="3">
        <f>IF(G14="",0,ROUNDDOWN(G14*補助率,0))</f>
        <v>0</v>
      </c>
      <c r="O28" s="10">
        <f t="shared" si="5"/>
      </c>
      <c r="P28" s="4" t="e">
        <f t="shared" si="6"/>
        <v>#REF!</v>
      </c>
      <c r="Q28" s="4" t="e">
        <f t="shared" si="7"/>
        <v>#REF!</v>
      </c>
      <c r="R28" s="5">
        <f t="shared" si="0"/>
        <v>0</v>
      </c>
      <c r="S28" s="37" t="e">
        <f t="shared" si="3"/>
        <v>#REF!</v>
      </c>
      <c r="T28" s="37"/>
      <c r="U28" s="37">
        <f t="shared" si="1"/>
      </c>
      <c r="V28" s="140"/>
      <c r="W28" s="140" t="e">
        <f>AP27</f>
        <v>#REF!</v>
      </c>
      <c r="X28" s="140" t="e">
        <f>AP29</f>
        <v>#REF!</v>
      </c>
      <c r="Y28" s="140"/>
      <c r="Z28" s="140" t="e">
        <f t="shared" si="2"/>
        <v>#REF!</v>
      </c>
      <c r="AA28" s="139" t="e">
        <f t="shared" si="4"/>
        <v>#REF!</v>
      </c>
      <c r="AB28" s="217"/>
      <c r="AC28" s="75"/>
      <c r="AD28" s="80" t="s">
        <v>4</v>
      </c>
      <c r="AE28" s="154" t="s">
        <v>112</v>
      </c>
      <c r="AF28" s="153">
        <f>$G$13</f>
        <v>0</v>
      </c>
      <c r="AG28" s="150" t="str">
        <f>IF($G$17/3-$G$13&gt;=0,"○","×")</f>
        <v>○</v>
      </c>
      <c r="AH28" s="154" t="s">
        <v>112</v>
      </c>
      <c r="AI28" s="153">
        <f>$G$13</f>
        <v>0</v>
      </c>
      <c r="AJ28" s="150" t="str">
        <f>IF($G$17/3-$G$13&gt;=0,"○","×")</f>
        <v>○</v>
      </c>
      <c r="AK28" s="154" t="s">
        <v>112</v>
      </c>
      <c r="AL28" s="153">
        <f>$G$13</f>
        <v>0</v>
      </c>
      <c r="AM28" s="150" t="str">
        <f>IF($G$17/3-$G$13&gt;=0,"○","×")</f>
        <v>○</v>
      </c>
      <c r="AN28" s="72" t="e">
        <f>IF(#REF!=1,AE28,IF(#REF!=2,AH28,AK28))</f>
        <v>#REF!</v>
      </c>
      <c r="AO28" s="72" t="e">
        <f>IF(#REF!=1,AF28,IF(#REF!=2,AI28,AL28))</f>
        <v>#REF!</v>
      </c>
      <c r="AP28" s="73" t="e">
        <f>IF(#REF!=1,AG28,IF(#REF!=2,AJ28,AM28))</f>
        <v>#REF!</v>
      </c>
    </row>
    <row r="29" spans="12:42" ht="30" customHeight="1">
      <c r="L29" s="74"/>
      <c r="M29" s="53" t="s">
        <v>6</v>
      </c>
      <c r="N29" s="3">
        <f>IF(G15="",0,ROUNDDOWN(G15*補助率,0))</f>
        <v>0</v>
      </c>
      <c r="O29" s="10">
        <f t="shared" si="5"/>
      </c>
      <c r="P29" s="4" t="e">
        <f t="shared" si="6"/>
        <v>#REF!</v>
      </c>
      <c r="Q29" s="4" t="e">
        <f t="shared" si="7"/>
        <v>#REF!</v>
      </c>
      <c r="R29" s="5">
        <f t="shared" si="0"/>
        <v>0</v>
      </c>
      <c r="S29" s="37" t="e">
        <f t="shared" si="3"/>
        <v>#REF!</v>
      </c>
      <c r="T29" s="37"/>
      <c r="U29" s="37">
        <f t="shared" si="1"/>
      </c>
      <c r="V29" s="140"/>
      <c r="W29" s="140" t="e">
        <f>AP27</f>
        <v>#REF!</v>
      </c>
      <c r="X29" s="140"/>
      <c r="Y29" s="140"/>
      <c r="Z29" s="140" t="e">
        <f t="shared" si="2"/>
        <v>#REF!</v>
      </c>
      <c r="AA29" s="139" t="e">
        <f t="shared" si="4"/>
        <v>#REF!</v>
      </c>
      <c r="AB29" s="217"/>
      <c r="AC29" s="75"/>
      <c r="AD29" s="80" t="s">
        <v>34</v>
      </c>
      <c r="AE29" s="152" t="s">
        <v>111</v>
      </c>
      <c r="AF29" s="153">
        <f>$G$14</f>
        <v>0</v>
      </c>
      <c r="AG29" s="150" t="e">
        <f>IF(AND(#REF!=2,AF29=0),"×","〇")</f>
        <v>#REF!</v>
      </c>
      <c r="AH29" s="152" t="s">
        <v>111</v>
      </c>
      <c r="AI29" s="153">
        <f>$G$14</f>
        <v>0</v>
      </c>
      <c r="AJ29" s="150" t="e">
        <f>IF(AND(#REF!=2,AI29=0),"×","〇")</f>
        <v>#REF!</v>
      </c>
      <c r="AK29" s="152" t="s">
        <v>111</v>
      </c>
      <c r="AL29" s="153">
        <f>$G$14</f>
        <v>0</v>
      </c>
      <c r="AM29" s="150" t="e">
        <f>IF(AND(#REF!=2,AL29=0),"×","〇")</f>
        <v>#REF!</v>
      </c>
      <c r="AN29" s="72" t="e">
        <f>IF(#REF!=1,AE29,IF(#REF!=2,AH29,AK29))</f>
        <v>#REF!</v>
      </c>
      <c r="AO29" s="72" t="e">
        <f>IF(#REF!=1,AF29,IF(#REF!=2,AI29,AL29))</f>
        <v>#REF!</v>
      </c>
      <c r="AP29" s="73" t="e">
        <f>IF(#REF!=1,AG29,IF(#REF!=2,AJ29,AM29))</f>
        <v>#REF!</v>
      </c>
    </row>
    <row r="30" spans="12:42" ht="30" customHeight="1">
      <c r="L30" s="74"/>
      <c r="M30" s="53" t="s">
        <v>107</v>
      </c>
      <c r="N30" s="3">
        <f>IF(G16="",0,ROUNDDOWN(G16*補助率,0))</f>
        <v>0</v>
      </c>
      <c r="O30" s="10">
        <f t="shared" si="5"/>
      </c>
      <c r="P30" s="4" t="e">
        <f t="shared" si="6"/>
        <v>#REF!</v>
      </c>
      <c r="Q30" s="4" t="e">
        <f t="shared" si="7"/>
        <v>#REF!</v>
      </c>
      <c r="R30" s="5">
        <f t="shared" si="0"/>
        <v>0</v>
      </c>
      <c r="S30" s="37" t="e">
        <f t="shared" si="3"/>
        <v>#REF!</v>
      </c>
      <c r="T30" s="37"/>
      <c r="U30" s="37">
        <f t="shared" si="1"/>
      </c>
      <c r="V30" s="140"/>
      <c r="W30" s="140" t="e">
        <f>AP27</f>
        <v>#REF!</v>
      </c>
      <c r="X30" s="140"/>
      <c r="Y30" s="140"/>
      <c r="Z30" s="140" t="e">
        <f t="shared" si="2"/>
        <v>#REF!</v>
      </c>
      <c r="AA30" s="139" t="e">
        <f t="shared" si="4"/>
        <v>#REF!</v>
      </c>
      <c r="AB30" s="217"/>
      <c r="AC30" s="75"/>
      <c r="AD30" s="80" t="s">
        <v>5</v>
      </c>
      <c r="AE30" s="81" t="s">
        <v>51</v>
      </c>
      <c r="AF30" s="102" t="s">
        <v>66</v>
      </c>
      <c r="AG30" s="79" t="s">
        <v>66</v>
      </c>
      <c r="AH30" s="78" t="s">
        <v>51</v>
      </c>
      <c r="AI30" s="102" t="s">
        <v>66</v>
      </c>
      <c r="AJ30" s="79" t="s">
        <v>66</v>
      </c>
      <c r="AK30" s="154" t="s">
        <v>77</v>
      </c>
      <c r="AL30" s="153" t="e">
        <f>#REF!</f>
        <v>#REF!</v>
      </c>
      <c r="AM30" s="151" t="e">
        <f>IF(#REF!=3,IF($G$17/2-#REF!&gt;=0,"○","×"),IF(AL30=0,"○","×"))</f>
        <v>#REF!</v>
      </c>
      <c r="AN30" s="72" t="e">
        <f>IF(#REF!=1,AE30,IF(#REF!=2,AH30,AK30))</f>
        <v>#REF!</v>
      </c>
      <c r="AO30" s="72" t="e">
        <f>IF(#REF!=1,AF30,IF(#REF!=2,AI30,AL30))</f>
        <v>#REF!</v>
      </c>
      <c r="AP30" s="73" t="e">
        <f>IF(#REF!=1,AG30,IF(#REF!=2,AJ30,AM30))</f>
        <v>#REF!</v>
      </c>
    </row>
    <row r="31" spans="12:42" ht="30" customHeight="1">
      <c r="L31" s="74"/>
      <c r="M31" s="53" t="s">
        <v>55</v>
      </c>
      <c r="N31" s="3" t="e">
        <f>IF(#REF!="",0,ROUNDDOWN(#REF!*補助率,0))</f>
        <v>#REF!</v>
      </c>
      <c r="O31" s="10" t="e">
        <f t="shared" si="5"/>
        <v>#REF!</v>
      </c>
      <c r="P31" s="4" t="e">
        <f t="shared" si="6"/>
        <v>#REF!</v>
      </c>
      <c r="Q31" s="4" t="e">
        <f t="shared" si="7"/>
        <v>#REF!</v>
      </c>
      <c r="R31" s="5" t="e">
        <f>#REF!-N31</f>
        <v>#REF!</v>
      </c>
      <c r="S31" s="37" t="e">
        <f t="shared" si="3"/>
        <v>#REF!</v>
      </c>
      <c r="T31" s="37"/>
      <c r="U31" s="37" t="e">
        <f>IF(AND(#REF!&gt;=#REF!,#REF!&gt;=#REF!),"","×")</f>
        <v>#REF!</v>
      </c>
      <c r="V31" s="140"/>
      <c r="W31" s="140" t="e">
        <f>AP27</f>
        <v>#REF!</v>
      </c>
      <c r="X31" s="140"/>
      <c r="Y31" s="140" t="e">
        <f>IF(OR(#REF!=0,#REF!=""),"○",$AP$34)</f>
        <v>#REF!</v>
      </c>
      <c r="Z31" s="140" t="e">
        <f t="shared" si="2"/>
        <v>#REF!</v>
      </c>
      <c r="AA31" s="139" t="e">
        <f t="shared" si="4"/>
        <v>#REF!</v>
      </c>
      <c r="AB31" s="217"/>
      <c r="AC31" s="75"/>
      <c r="AD31" s="80" t="s">
        <v>50</v>
      </c>
      <c r="AE31" s="81" t="s">
        <v>51</v>
      </c>
      <c r="AF31" s="102" t="s">
        <v>66</v>
      </c>
      <c r="AG31" s="79" t="s">
        <v>66</v>
      </c>
      <c r="AH31" s="78" t="s">
        <v>51</v>
      </c>
      <c r="AI31" s="102" t="s">
        <v>66</v>
      </c>
      <c r="AJ31" s="79" t="s">
        <v>66</v>
      </c>
      <c r="AK31" s="154" t="s">
        <v>78</v>
      </c>
      <c r="AL31" s="153" t="e">
        <f>#REF!</f>
        <v>#REF!</v>
      </c>
      <c r="AM31" s="151" t="e">
        <f>IF(#REF!=3,IF($G$17/2-#REF!&gt;=0,"○","×"),IF(AL31=0,"○","×"))</f>
        <v>#REF!</v>
      </c>
      <c r="AN31" s="72" t="e">
        <f>IF(#REF!=1,AE31,IF(#REF!=2,AH31,AK31))</f>
        <v>#REF!</v>
      </c>
      <c r="AO31" s="72" t="e">
        <f>IF(#REF!=1,AF31,IF(#REF!=2,AI31,AL31))</f>
        <v>#REF!</v>
      </c>
      <c r="AP31" s="73" t="e">
        <f>IF(#REF!=1,AG31,IF(#REF!=2,AJ31,AM31))</f>
        <v>#REF!</v>
      </c>
    </row>
    <row r="32" spans="12:42" ht="30" customHeight="1">
      <c r="L32" s="74"/>
      <c r="M32" s="53" t="s">
        <v>56</v>
      </c>
      <c r="N32" s="3" t="e">
        <f>IF(#REF!="",0,ROUNDDOWN(#REF!*補助率,0))</f>
        <v>#REF!</v>
      </c>
      <c r="O32" s="10" t="e">
        <f t="shared" si="5"/>
        <v>#REF!</v>
      </c>
      <c r="P32" s="4" t="e">
        <f t="shared" si="6"/>
        <v>#REF!</v>
      </c>
      <c r="Q32" s="4" t="e">
        <f t="shared" si="7"/>
        <v>#REF!</v>
      </c>
      <c r="R32" s="5" t="e">
        <f>#REF!-N32</f>
        <v>#REF!</v>
      </c>
      <c r="S32" s="37" t="e">
        <f t="shared" si="3"/>
        <v>#REF!</v>
      </c>
      <c r="T32" s="140" t="e">
        <f>IF(OR(AO30=0,AO30=""),"○",AP32)</f>
        <v>#REF!</v>
      </c>
      <c r="U32" s="37" t="e">
        <f>IF(AND(#REF!&gt;=#REF!,#REF!&gt;=#REF!),"","×")</f>
        <v>#REF!</v>
      </c>
      <c r="V32" s="140"/>
      <c r="W32" s="140" t="e">
        <f>AP27</f>
        <v>#REF!</v>
      </c>
      <c r="X32" s="140"/>
      <c r="Y32" s="140" t="e">
        <f>IF(OR(#REF!=0,#REF!=""),"○",$AP$34)</f>
        <v>#REF!</v>
      </c>
      <c r="Z32" s="140" t="e">
        <f t="shared" si="2"/>
        <v>#REF!</v>
      </c>
      <c r="AA32" s="139" t="e">
        <f t="shared" si="4"/>
        <v>#REF!</v>
      </c>
      <c r="AB32" s="217"/>
      <c r="AC32" s="75"/>
      <c r="AD32" s="80" t="s">
        <v>12</v>
      </c>
      <c r="AE32" s="81" t="s">
        <v>51</v>
      </c>
      <c r="AF32" s="102" t="s">
        <v>66</v>
      </c>
      <c r="AG32" s="79" t="s">
        <v>66</v>
      </c>
      <c r="AH32" s="78" t="s">
        <v>51</v>
      </c>
      <c r="AI32" s="102" t="s">
        <v>66</v>
      </c>
      <c r="AJ32" s="79" t="s">
        <v>66</v>
      </c>
      <c r="AK32" s="154" t="s">
        <v>80</v>
      </c>
      <c r="AL32" s="153" t="e">
        <f>#REF!+#REF!</f>
        <v>#REF!</v>
      </c>
      <c r="AM32" s="151" t="e">
        <f>IF(#REF!=3,IF($G$17/2-(#REF!+#REF!)&gt;=0,"○","×"),IF(AL32=0,"○","×"))</f>
        <v>#REF!</v>
      </c>
      <c r="AN32" s="72" t="e">
        <f>IF(#REF!=1,AE32,IF(#REF!=2,AH32,AK32))</f>
        <v>#REF!</v>
      </c>
      <c r="AO32" s="72" t="e">
        <f>IF(#REF!=1,AF32,IF(#REF!=2,AI32,AL32))</f>
        <v>#REF!</v>
      </c>
      <c r="AP32" s="73" t="e">
        <f>IF(#REF!=1,AG32,IF(#REF!=2,AJ32,AM32))</f>
        <v>#REF!</v>
      </c>
    </row>
    <row r="33" spans="12:42" ht="30" customHeight="1">
      <c r="L33" s="74"/>
      <c r="M33" s="53" t="s">
        <v>57</v>
      </c>
      <c r="N33" s="3" t="e">
        <f>IF(#REF!="",0,ROUNDDOWN(#REF!*補助率,0))</f>
        <v>#REF!</v>
      </c>
      <c r="O33" s="10" t="e">
        <f t="shared" si="5"/>
        <v>#REF!</v>
      </c>
      <c r="P33" s="4" t="e">
        <f t="shared" si="6"/>
        <v>#REF!</v>
      </c>
      <c r="Q33" s="4" t="e">
        <f t="shared" si="7"/>
        <v>#REF!</v>
      </c>
      <c r="R33" s="5" t="e">
        <f>#REF!-N33</f>
        <v>#REF!</v>
      </c>
      <c r="S33" s="37" t="e">
        <f t="shared" si="3"/>
        <v>#REF!</v>
      </c>
      <c r="T33" s="140" t="e">
        <f>IF(OR(AO31=0,AO31=""),"○",AP32)</f>
        <v>#REF!</v>
      </c>
      <c r="U33" s="37" t="e">
        <f>IF(AND(#REF!&gt;=#REF!,#REF!&gt;=#REF!),"","×")</f>
        <v>#REF!</v>
      </c>
      <c r="V33" s="140"/>
      <c r="W33" s="140" t="e">
        <f>AP27</f>
        <v>#REF!</v>
      </c>
      <c r="X33" s="140"/>
      <c r="Y33" s="140" t="e">
        <f>IF(OR(#REF!=0,#REF!=""),"○",$AP$34)</f>
        <v>#REF!</v>
      </c>
      <c r="Z33" s="140" t="e">
        <f t="shared" si="2"/>
        <v>#REF!</v>
      </c>
      <c r="AA33" s="139" t="e">
        <f t="shared" si="4"/>
        <v>#REF!</v>
      </c>
      <c r="AB33" s="217"/>
      <c r="AC33" s="75"/>
      <c r="AD33" s="80" t="s">
        <v>61</v>
      </c>
      <c r="AE33" s="81" t="s">
        <v>51</v>
      </c>
      <c r="AF33" s="102" t="s">
        <v>66</v>
      </c>
      <c r="AG33" s="79" t="s">
        <v>66</v>
      </c>
      <c r="AH33" s="78" t="s">
        <v>51</v>
      </c>
      <c r="AI33" s="102" t="s">
        <v>66</v>
      </c>
      <c r="AJ33" s="79" t="s">
        <v>66</v>
      </c>
      <c r="AK33" s="154" t="s">
        <v>79</v>
      </c>
      <c r="AL33" s="153" t="e">
        <f>#REF!</f>
        <v>#REF!</v>
      </c>
      <c r="AM33" s="151" t="e">
        <f>IF($G$17/3-#REF!&gt;=0,"○","×")</f>
        <v>#REF!</v>
      </c>
      <c r="AN33" s="72" t="e">
        <f>IF(#REF!=1,AE33,IF(#REF!=2,AH33,AK33))</f>
        <v>#REF!</v>
      </c>
      <c r="AO33" s="72" t="e">
        <f>IF(#REF!=1,AF33,IF(#REF!=2,AI33,AL33))</f>
        <v>#REF!</v>
      </c>
      <c r="AP33" s="73" t="e">
        <f>IF(#REF!=1,AG33,IF(#REF!=2,AJ33,AM33))</f>
        <v>#REF!</v>
      </c>
    </row>
    <row r="34" spans="12:42" ht="30" customHeight="1" thickBot="1">
      <c r="L34" s="83"/>
      <c r="M34" s="53" t="s">
        <v>58</v>
      </c>
      <c r="N34" s="3" t="e">
        <f>IF(#REF!="",0,ROUNDDOWN(#REF!*補助率,0))</f>
        <v>#REF!</v>
      </c>
      <c r="O34" s="10" t="e">
        <f t="shared" si="5"/>
        <v>#REF!</v>
      </c>
      <c r="P34" s="4" t="e">
        <f t="shared" si="6"/>
        <v>#REF!</v>
      </c>
      <c r="Q34" s="4" t="e">
        <f t="shared" si="7"/>
        <v>#REF!</v>
      </c>
      <c r="R34" s="5" t="e">
        <f>#REF!-N34</f>
        <v>#REF!</v>
      </c>
      <c r="S34" s="37" t="e">
        <f t="shared" si="3"/>
        <v>#REF!</v>
      </c>
      <c r="T34" s="140" t="e">
        <f>AP33</f>
        <v>#REF!</v>
      </c>
      <c r="U34" s="141" t="e">
        <f>IF(AND(#REF!&gt;=#REF!,#REF!&gt;=#REF!),"","×")</f>
        <v>#REF!</v>
      </c>
      <c r="V34" s="142"/>
      <c r="W34" s="142" t="e">
        <f>AP27</f>
        <v>#REF!</v>
      </c>
      <c r="X34" s="142"/>
      <c r="Y34" s="142" t="e">
        <f>IF(OR(#REF!=0,#REF!=""),"○",$AP$34)</f>
        <v>#REF!</v>
      </c>
      <c r="Z34" s="142" t="e">
        <f t="shared" si="2"/>
        <v>#REF!</v>
      </c>
      <c r="AA34" s="143" t="e">
        <f t="shared" si="4"/>
        <v>#REF!</v>
      </c>
      <c r="AB34" s="218"/>
      <c r="AC34" s="75"/>
      <c r="AD34" s="80" t="s">
        <v>113</v>
      </c>
      <c r="AE34" s="152" t="s">
        <v>62</v>
      </c>
      <c r="AF34" s="153" t="e">
        <f>SUM(#REF!,#REF!,#REF!,#REF!)</f>
        <v>#REF!</v>
      </c>
      <c r="AG34" s="150" t="e">
        <f>IF(AF34=0,"○","×")</f>
        <v>#REF!</v>
      </c>
      <c r="AH34" s="154" t="s">
        <v>62</v>
      </c>
      <c r="AI34" s="153" t="e">
        <f>SUM(#REF!,#REF!,#REF!,#REF!)</f>
        <v>#REF!</v>
      </c>
      <c r="AJ34" s="155" t="e">
        <f>IF(AI34=0,"○","×")</f>
        <v>#REF!</v>
      </c>
      <c r="AK34" s="78" t="s">
        <v>51</v>
      </c>
      <c r="AL34" s="102" t="s">
        <v>66</v>
      </c>
      <c r="AM34" s="82" t="s">
        <v>66</v>
      </c>
      <c r="AN34" s="72" t="e">
        <f>IF(#REF!=1,AE34,IF(#REF!=2,AH34,AK34))</f>
        <v>#REF!</v>
      </c>
      <c r="AO34" s="72" t="e">
        <f>IF(#REF!=1,AF34,IF(#REF!=2,AI34,AL34))</f>
        <v>#REF!</v>
      </c>
      <c r="AP34" s="73" t="e">
        <f>IF(#REF!=1,AG34,IF(#REF!=2,AJ34,AM34))</f>
        <v>#REF!</v>
      </c>
    </row>
    <row r="35" spans="12:28" ht="30" customHeight="1" thickTop="1">
      <c r="L35" s="74"/>
      <c r="M35" s="63" t="s">
        <v>3</v>
      </c>
      <c r="N35" s="6" t="e">
        <f>SUM(N25:N34)</f>
        <v>#REF!</v>
      </c>
      <c r="O35" s="84"/>
      <c r="P35" s="7" t="e">
        <f>SUM(P25:P34)</f>
        <v>#REF!</v>
      </c>
      <c r="Q35" s="6" t="e">
        <f>SUM(Q25:Q34)</f>
        <v>#REF!</v>
      </c>
      <c r="R35" s="85"/>
      <c r="S35" s="86" t="s">
        <v>26</v>
      </c>
      <c r="T35" s="21"/>
      <c r="U35" s="113"/>
      <c r="V35" s="113"/>
      <c r="W35" s="113" t="s">
        <v>82</v>
      </c>
      <c r="X35" s="113"/>
      <c r="Y35" s="113"/>
      <c r="Z35" s="113"/>
      <c r="AA35" s="113"/>
      <c r="AB35" s="113"/>
    </row>
    <row r="36" spans="12:23" ht="30" customHeight="1">
      <c r="L36" s="74"/>
      <c r="M36" s="88" t="s">
        <v>28</v>
      </c>
      <c r="N36" s="89" t="e">
        <f>N35-SUM(N25:N26)</f>
        <v>#REF!</v>
      </c>
      <c r="O36" s="88" t="s">
        <v>29</v>
      </c>
      <c r="P36" s="11">
        <f>IF(ISERROR(VLOOKUP(2,$O$25:$P$34,2,FALSE)),0,VLOOKUP(2,$O$25:$P$34,2,FALSE))</f>
        <v>0</v>
      </c>
      <c r="Q36" s="56" t="s">
        <v>96</v>
      </c>
      <c r="R36" s="47"/>
      <c r="S36" s="90" t="s">
        <v>75</v>
      </c>
      <c r="U36" s="22"/>
      <c r="V36" s="22"/>
      <c r="W36" s="23"/>
    </row>
    <row r="37" spans="12:21" ht="30" customHeight="1">
      <c r="L37" s="74"/>
      <c r="M37" s="88" t="s">
        <v>30</v>
      </c>
      <c r="N37" s="89" t="e">
        <f>MIN(N35,補助上限額)</f>
        <v>#REF!</v>
      </c>
      <c r="O37" s="88" t="s">
        <v>31</v>
      </c>
      <c r="P37" s="11">
        <f>SUMIF(O25:O34,2,P25:P34)</f>
        <v>0</v>
      </c>
      <c r="Q37" s="56" t="s">
        <v>95</v>
      </c>
      <c r="R37" s="47"/>
      <c r="T37" s="43"/>
      <c r="U37" s="43"/>
    </row>
    <row r="38" spans="12:21" ht="30" customHeight="1">
      <c r="L38" s="57"/>
      <c r="M38" s="88" t="s">
        <v>36</v>
      </c>
      <c r="N38" s="89" t="e">
        <f>MAX(N37-SUM(N25:N26),0)</f>
        <v>#REF!</v>
      </c>
      <c r="O38" s="104" t="s">
        <v>41</v>
      </c>
      <c r="P38" s="8" t="e">
        <f>MIN(N39-(P35-SUM(P25:P26)),N37-P35)</f>
        <v>#REF!</v>
      </c>
      <c r="Q38" s="47"/>
      <c r="R38" s="47"/>
      <c r="T38" s="43"/>
      <c r="U38" s="43"/>
    </row>
    <row r="39" spans="12:21" ht="30" customHeight="1">
      <c r="L39" s="87"/>
      <c r="M39" s="88" t="s">
        <v>37</v>
      </c>
      <c r="N39" s="89" t="e">
        <f>IF(NOT(N47="小規模型（試作開発等）"),5000000,N37)</f>
        <v>#REF!</v>
      </c>
      <c r="O39" s="88" t="s">
        <v>42</v>
      </c>
      <c r="P39" s="9">
        <f>IF(P36=0,0,P37/P36)</f>
        <v>0</v>
      </c>
      <c r="Q39" s="92"/>
      <c r="R39" s="93"/>
      <c r="T39" s="43"/>
      <c r="U39" s="43"/>
    </row>
    <row r="40" spans="12:21" ht="30" customHeight="1">
      <c r="L40" s="87"/>
      <c r="M40" s="94" t="s">
        <v>93</v>
      </c>
      <c r="N40" s="89" t="e">
        <f>MIN(N37,N38,N39)</f>
        <v>#REF!</v>
      </c>
      <c r="O40" s="95" t="s">
        <v>94</v>
      </c>
      <c r="P40" s="8">
        <f>IF(P39=0,0,ROUNDDOWN(P38/P39,0))</f>
        <v>0</v>
      </c>
      <c r="Q40" s="92"/>
      <c r="R40" s="93"/>
      <c r="T40" s="43"/>
      <c r="U40" s="43"/>
    </row>
    <row r="41" spans="12:29" ht="30" customHeight="1">
      <c r="L41" s="87"/>
      <c r="M41" s="56" t="s">
        <v>59</v>
      </c>
      <c r="T41" s="43"/>
      <c r="U41" s="43"/>
      <c r="AC41" s="28"/>
    </row>
    <row r="42" spans="15:45" ht="30" customHeight="1">
      <c r="O42" s="96"/>
      <c r="P42" s="96"/>
      <c r="T42" s="43"/>
      <c r="U42" s="43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</row>
    <row r="43" spans="13:44" ht="30" customHeight="1" thickBot="1">
      <c r="M43" s="25" t="s">
        <v>20</v>
      </c>
      <c r="N43" s="26"/>
      <c r="O43" s="26"/>
      <c r="P43" s="96"/>
      <c r="T43" s="43"/>
      <c r="U43" s="43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</row>
    <row r="44" spans="13:21" ht="30" customHeight="1" thickTop="1">
      <c r="M44" s="32" t="s">
        <v>21</v>
      </c>
      <c r="N44" s="245" t="s">
        <v>13</v>
      </c>
      <c r="O44" s="246"/>
      <c r="P44" s="247"/>
      <c r="T44" s="43"/>
      <c r="U44" s="43"/>
    </row>
    <row r="45" spans="13:21" ht="30" customHeight="1">
      <c r="M45" s="33" t="s">
        <v>22</v>
      </c>
      <c r="N45" s="233">
        <v>0.08</v>
      </c>
      <c r="O45" s="234"/>
      <c r="P45" s="235"/>
      <c r="T45" s="43"/>
      <c r="U45" s="43"/>
    </row>
    <row r="46" spans="13:21" ht="30" customHeight="1">
      <c r="M46" s="34" t="s">
        <v>23</v>
      </c>
      <c r="N46" s="236" t="e">
        <f>VLOOKUP(#REF!,'設定'!B:C,2)</f>
        <v>#REF!</v>
      </c>
      <c r="O46" s="237"/>
      <c r="P46" s="238"/>
      <c r="T46" s="43"/>
      <c r="U46" s="43"/>
    </row>
    <row r="47" spans="13:21" ht="30" customHeight="1">
      <c r="M47" s="34"/>
      <c r="N47" s="236" t="e">
        <f>VLOOKUP(#REF!,'設定'!E:H,2)&amp;VLOOKUP(#REF!,'設定'!E:H,3)</f>
        <v>#REF!</v>
      </c>
      <c r="O47" s="237"/>
      <c r="P47" s="238"/>
      <c r="T47" s="43"/>
      <c r="U47" s="43"/>
    </row>
    <row r="48" spans="13:21" ht="30" customHeight="1">
      <c r="M48" s="34"/>
      <c r="N48" s="236" t="e">
        <f>VLOOKUP(#REF!,'設定'!K:M,2)</f>
        <v>#REF!</v>
      </c>
      <c r="O48" s="237"/>
      <c r="P48" s="238"/>
      <c r="R48" s="27"/>
      <c r="T48" s="43"/>
      <c r="U48" s="43"/>
    </row>
    <row r="49" spans="13:21" ht="30" customHeight="1">
      <c r="M49" s="34" t="s">
        <v>100</v>
      </c>
      <c r="N49" s="124" t="e">
        <f>VLOOKUP(#REF!,'設定'!P:R,2)</f>
        <v>#REF!</v>
      </c>
      <c r="O49" s="250" t="e">
        <f>VLOOKUP(#REF!,'設定'!P:R,3)</f>
        <v>#REF!</v>
      </c>
      <c r="P49" s="251"/>
      <c r="T49" s="212"/>
      <c r="U49" s="43"/>
    </row>
    <row r="50" spans="13:21" ht="30" customHeight="1">
      <c r="M50" s="34" t="s">
        <v>24</v>
      </c>
      <c r="N50" s="261" t="e">
        <f>VLOOKUP(#REF!,'設定'!E:H,4)+VLOOKUP(#REF!,'設定'!K:M,3)</f>
        <v>#REF!</v>
      </c>
      <c r="O50" s="262"/>
      <c r="P50" s="112" t="s">
        <v>76</v>
      </c>
      <c r="T50" s="212"/>
      <c r="U50" s="43"/>
    </row>
    <row r="51" spans="13:21" ht="30" customHeight="1" thickBot="1">
      <c r="M51" s="35" t="s">
        <v>54</v>
      </c>
      <c r="N51" s="248" t="e">
        <f>VLOOKUP(#REF!,'設定'!E:I,5)</f>
        <v>#REF!</v>
      </c>
      <c r="O51" s="249"/>
      <c r="P51" s="99" t="s">
        <v>76</v>
      </c>
      <c r="T51" s="212"/>
      <c r="U51" s="43"/>
    </row>
    <row r="52" spans="20:21" ht="30" customHeight="1" thickTop="1">
      <c r="T52" s="212"/>
      <c r="U52" s="43"/>
    </row>
    <row r="53" spans="20:21" ht="30" customHeight="1">
      <c r="T53" s="212"/>
      <c r="U53" s="43"/>
    </row>
    <row r="54" spans="20:21" ht="30" customHeight="1">
      <c r="T54" s="212"/>
      <c r="U54" s="43"/>
    </row>
    <row r="55" spans="20:21" ht="30" customHeight="1">
      <c r="T55" s="212"/>
      <c r="U55" s="39"/>
    </row>
    <row r="56" spans="20:21" ht="30" customHeight="1">
      <c r="T56" s="212"/>
      <c r="U56" s="39"/>
    </row>
    <row r="57" spans="20:53" ht="31.5" customHeight="1">
      <c r="T57" s="212"/>
      <c r="U57" s="39"/>
      <c r="AW57" s="39"/>
      <c r="AX57" s="39"/>
      <c r="AY57" s="39"/>
      <c r="AZ57" s="39"/>
      <c r="BA57" s="39"/>
    </row>
    <row r="58" spans="20:53" ht="38.25" customHeight="1">
      <c r="T58" s="212"/>
      <c r="U58" s="39"/>
      <c r="AW58" s="39"/>
      <c r="AX58" s="39"/>
      <c r="AY58" s="39"/>
      <c r="AZ58" s="39"/>
      <c r="BA58" s="39"/>
    </row>
    <row r="59" spans="20:28" ht="38.25" customHeight="1">
      <c r="T59" s="212"/>
      <c r="U59" s="39"/>
      <c r="V59" s="39"/>
      <c r="W59" s="39"/>
      <c r="X59" s="39"/>
      <c r="Y59" s="39"/>
      <c r="Z59" s="39"/>
      <c r="AA59" s="39"/>
      <c r="AB59" s="39"/>
    </row>
    <row r="60" spans="20:28" ht="38.25" customHeight="1">
      <c r="T60" s="212"/>
      <c r="U60" s="39"/>
      <c r="V60" s="39"/>
      <c r="W60" s="39"/>
      <c r="X60" s="39"/>
      <c r="Y60" s="39"/>
      <c r="Z60" s="39"/>
      <c r="AA60" s="39"/>
      <c r="AB60" s="39"/>
    </row>
    <row r="61" spans="17:28" ht="38.25" customHeight="1">
      <c r="Q61" s="28"/>
      <c r="T61" s="212"/>
      <c r="U61" s="39"/>
      <c r="V61" s="39"/>
      <c r="W61" s="39"/>
      <c r="X61" s="39"/>
      <c r="Y61" s="39"/>
      <c r="Z61" s="39"/>
      <c r="AA61" s="39"/>
      <c r="AB61" s="39"/>
    </row>
    <row r="62" spans="13:28" ht="30" customHeight="1">
      <c r="M62" s="46"/>
      <c r="N62" s="46"/>
      <c r="O62" s="46"/>
      <c r="P62" s="46"/>
      <c r="T62" s="212"/>
      <c r="U62" s="39"/>
      <c r="V62" s="39"/>
      <c r="W62" s="39"/>
      <c r="X62" s="39"/>
      <c r="Y62" s="39"/>
      <c r="Z62" s="39"/>
      <c r="AA62" s="39"/>
      <c r="AB62" s="39"/>
    </row>
    <row r="63" spans="20:28" ht="30" customHeight="1">
      <c r="T63" s="212"/>
      <c r="U63" s="232"/>
      <c r="V63" s="232"/>
      <c r="W63" s="232"/>
      <c r="X63" s="41"/>
      <c r="Y63" s="41"/>
      <c r="Z63" s="41"/>
      <c r="AA63" s="41"/>
      <c r="AB63" s="41"/>
    </row>
    <row r="64" spans="12:28" ht="30" customHeight="1">
      <c r="L64" s="57"/>
      <c r="T64" s="212"/>
      <c r="U64" s="232"/>
      <c r="V64" s="232"/>
      <c r="W64" s="232"/>
      <c r="X64" s="41"/>
      <c r="Y64" s="41"/>
      <c r="Z64" s="41"/>
      <c r="AA64" s="41"/>
      <c r="AB64" s="41"/>
    </row>
    <row r="65" spans="20:21" ht="30" customHeight="1">
      <c r="T65" s="43"/>
      <c r="U65" s="43"/>
    </row>
    <row r="66" spans="20:21" ht="20.25" customHeight="1">
      <c r="T66" s="43"/>
      <c r="U66" s="43"/>
    </row>
    <row r="67" spans="20:58" ht="30" customHeight="1">
      <c r="T67" s="43"/>
      <c r="U67" s="43"/>
      <c r="AT67" s="91"/>
      <c r="AU67" s="91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</row>
    <row r="68" spans="20:58" ht="30" customHeight="1">
      <c r="T68" s="43"/>
      <c r="U68" s="43"/>
      <c r="AT68" s="97"/>
      <c r="AU68" s="29"/>
      <c r="AV68" s="29"/>
      <c r="AW68" s="30"/>
      <c r="AX68" s="29"/>
      <c r="AY68" s="30"/>
      <c r="AZ68" s="29"/>
      <c r="BA68" s="30"/>
      <c r="BB68" s="29"/>
      <c r="BC68" s="30"/>
      <c r="BD68" s="29"/>
      <c r="BE68" s="29"/>
      <c r="BF68" s="29"/>
    </row>
    <row r="69" spans="20:58" ht="30" customHeight="1">
      <c r="T69" s="43"/>
      <c r="U69" s="43"/>
      <c r="AT69" s="97"/>
      <c r="AU69" s="29"/>
      <c r="AV69" s="29"/>
      <c r="AW69" s="30"/>
      <c r="AX69" s="29"/>
      <c r="AY69" s="30"/>
      <c r="AZ69" s="29"/>
      <c r="BA69" s="30"/>
      <c r="BB69" s="29"/>
      <c r="BC69" s="30"/>
      <c r="BD69" s="29"/>
      <c r="BE69" s="29"/>
      <c r="BF69" s="29"/>
    </row>
    <row r="70" spans="20:58" ht="30" customHeight="1">
      <c r="T70" s="43"/>
      <c r="U70" s="43"/>
      <c r="AT70" s="97"/>
      <c r="AU70" s="29"/>
      <c r="AV70" s="29"/>
      <c r="AW70" s="30"/>
      <c r="AX70" s="29"/>
      <c r="AY70" s="30"/>
      <c r="AZ70" s="29"/>
      <c r="BA70" s="30"/>
      <c r="BB70" s="29"/>
      <c r="BC70" s="30"/>
      <c r="BD70" s="29"/>
      <c r="BE70" s="29"/>
      <c r="BF70" s="29"/>
    </row>
    <row r="71" spans="20:58" ht="30" customHeight="1">
      <c r="T71" s="43"/>
      <c r="U71" s="43"/>
      <c r="AT71" s="97"/>
      <c r="AU71" s="30"/>
      <c r="AV71" s="29"/>
      <c r="AW71" s="30"/>
      <c r="AX71" s="29"/>
      <c r="AY71" s="30"/>
      <c r="AZ71" s="29"/>
      <c r="BA71" s="30"/>
      <c r="BB71" s="29"/>
      <c r="BC71" s="30"/>
      <c r="BD71" s="29"/>
      <c r="BE71" s="29"/>
      <c r="BF71" s="29"/>
    </row>
    <row r="72" spans="20:21" ht="30" customHeight="1">
      <c r="T72" s="43"/>
      <c r="U72" s="43"/>
    </row>
    <row r="73" spans="20:58" ht="26.25" customHeight="1">
      <c r="T73" s="43"/>
      <c r="U73" s="43"/>
      <c r="AT73" s="91"/>
      <c r="AU73" s="30"/>
      <c r="AV73" s="91"/>
      <c r="AW73" s="30"/>
      <c r="AX73" s="91"/>
      <c r="AY73" s="30"/>
      <c r="AZ73" s="91"/>
      <c r="BA73" s="30"/>
      <c r="BB73" s="91"/>
      <c r="BC73" s="30"/>
      <c r="BD73" s="91"/>
      <c r="BE73" s="91"/>
      <c r="BF73" s="91"/>
    </row>
    <row r="74" spans="20:51" ht="13.5">
      <c r="T74" s="43"/>
      <c r="U74" s="43"/>
      <c r="AT74" s="39"/>
      <c r="AU74" s="39"/>
      <c r="AV74" s="39"/>
      <c r="AW74" s="39"/>
      <c r="AX74" s="39"/>
      <c r="AY74" s="39"/>
    </row>
    <row r="75" spans="20:21" ht="11.25">
      <c r="T75" s="43"/>
      <c r="U75" s="43"/>
    </row>
    <row r="76" spans="20:21" ht="11.25">
      <c r="T76" s="43"/>
      <c r="U76" s="43"/>
    </row>
    <row r="77" spans="20:21" ht="11.25">
      <c r="T77" s="43"/>
      <c r="U77" s="43"/>
    </row>
    <row r="78" spans="20:58" ht="13.5">
      <c r="T78" s="43"/>
      <c r="U78" s="43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28"/>
      <c r="BE78" s="28"/>
      <c r="BF78" s="28"/>
    </row>
    <row r="79" spans="20:58" ht="13.5">
      <c r="T79" s="43"/>
      <c r="U79" s="43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28"/>
      <c r="BE79" s="28"/>
      <c r="BF79" s="28"/>
    </row>
    <row r="80" spans="18:58" ht="13.5">
      <c r="R80" s="28"/>
      <c r="S80" s="28"/>
      <c r="T80" s="43"/>
      <c r="U80" s="43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28"/>
      <c r="BE80" s="28"/>
      <c r="BF80" s="28"/>
    </row>
    <row r="81" spans="20:55" ht="13.5">
      <c r="T81" s="43"/>
      <c r="U81" s="43"/>
      <c r="AT81" s="39"/>
      <c r="AU81" s="39"/>
      <c r="AV81" s="39"/>
      <c r="AW81" s="39"/>
      <c r="AX81" s="39"/>
      <c r="AY81" s="39"/>
      <c r="AZ81" s="39"/>
      <c r="BA81" s="39"/>
      <c r="BB81" s="39"/>
      <c r="BC81" s="39"/>
    </row>
    <row r="82" spans="20:53" ht="13.5">
      <c r="T82" s="43"/>
      <c r="U82" s="43"/>
      <c r="AT82" s="39"/>
      <c r="AU82" s="39"/>
      <c r="AV82" s="39"/>
      <c r="AW82" s="39"/>
      <c r="AX82" s="39"/>
      <c r="AY82" s="39"/>
      <c r="AZ82" s="39"/>
      <c r="BA82" s="39"/>
    </row>
    <row r="83" spans="20:53" ht="13.5">
      <c r="T83" s="43"/>
      <c r="U83" s="43"/>
      <c r="AT83" s="39"/>
      <c r="AU83" s="39"/>
      <c r="AV83" s="39"/>
      <c r="AW83" s="39"/>
      <c r="AX83" s="39"/>
      <c r="AY83" s="39"/>
      <c r="AZ83" s="39"/>
      <c r="BA83" s="39"/>
    </row>
    <row r="84" spans="20:53" ht="13.5">
      <c r="T84" s="43"/>
      <c r="U84" s="43"/>
      <c r="AT84" s="39"/>
      <c r="AU84" s="39"/>
      <c r="AV84" s="39"/>
      <c r="AW84" s="39"/>
      <c r="AX84" s="39"/>
      <c r="AY84" s="39"/>
      <c r="AZ84" s="39"/>
      <c r="BA84" s="39"/>
    </row>
    <row r="85" spans="20:53" ht="13.5">
      <c r="T85" s="43"/>
      <c r="U85" s="43"/>
      <c r="AT85" s="39"/>
      <c r="AU85" s="39"/>
      <c r="AV85" s="39"/>
      <c r="AW85" s="39"/>
      <c r="AX85" s="39"/>
      <c r="AY85" s="39"/>
      <c r="AZ85" s="39"/>
      <c r="BA85" s="39"/>
    </row>
    <row r="86" spans="20:53" ht="13.5">
      <c r="T86" s="43"/>
      <c r="U86" s="43"/>
      <c r="AT86" s="39"/>
      <c r="AU86" s="39"/>
      <c r="AV86" s="39"/>
      <c r="AW86" s="39"/>
      <c r="AX86" s="39"/>
      <c r="AY86" s="39"/>
      <c r="AZ86" s="39"/>
      <c r="BA86" s="39"/>
    </row>
    <row r="87" spans="20:54" ht="13.5">
      <c r="T87" s="43"/>
      <c r="U87" s="39"/>
      <c r="V87" s="39"/>
      <c r="AS87" s="91"/>
      <c r="AT87" s="39"/>
      <c r="AU87" s="39"/>
      <c r="AV87" s="39"/>
      <c r="AW87" s="39"/>
      <c r="AX87" s="39"/>
      <c r="AY87" s="39"/>
      <c r="AZ87" s="39"/>
      <c r="BA87" s="39"/>
      <c r="BB87" s="39"/>
    </row>
    <row r="88" spans="21:54" ht="13.5">
      <c r="U88" s="39"/>
      <c r="V88" s="39"/>
      <c r="W88" s="98"/>
      <c r="X88" s="39"/>
      <c r="Y88" s="39"/>
      <c r="Z88" s="39"/>
      <c r="AA88" s="39"/>
      <c r="AB88" s="39"/>
      <c r="AK88" s="91"/>
      <c r="AL88" s="91"/>
      <c r="AM88" s="91"/>
      <c r="AN88" s="91"/>
      <c r="AO88" s="91"/>
      <c r="AP88" s="91"/>
      <c r="AQ88" s="91"/>
      <c r="AR88" s="91"/>
      <c r="AS88" s="30"/>
      <c r="AT88" s="39"/>
      <c r="AU88" s="39"/>
      <c r="AV88" s="39"/>
      <c r="AW88" s="39"/>
      <c r="AX88" s="39"/>
      <c r="AY88" s="39"/>
      <c r="AZ88" s="39"/>
      <c r="BA88" s="39"/>
      <c r="BB88" s="39"/>
    </row>
    <row r="89" spans="20:54" ht="13.5">
      <c r="T89" s="43"/>
      <c r="U89" s="39"/>
      <c r="V89" s="39"/>
      <c r="W89" s="31"/>
      <c r="X89" s="39"/>
      <c r="Y89" s="39"/>
      <c r="Z89" s="39"/>
      <c r="AA89" s="39"/>
      <c r="AB89" s="39"/>
      <c r="AK89" s="29"/>
      <c r="AL89" s="29"/>
      <c r="AM89" s="29"/>
      <c r="AN89" s="29"/>
      <c r="AO89" s="29"/>
      <c r="AP89" s="29"/>
      <c r="AQ89" s="29"/>
      <c r="AR89" s="29"/>
      <c r="AS89" s="30"/>
      <c r="AT89" s="39"/>
      <c r="AU89" s="39"/>
      <c r="AV89" s="39"/>
      <c r="AW89" s="39"/>
      <c r="AX89" s="39"/>
      <c r="AY89" s="39"/>
      <c r="AZ89" s="39"/>
      <c r="BA89" s="39"/>
      <c r="BB89" s="39"/>
    </row>
    <row r="90" spans="20:54" ht="13.5">
      <c r="T90" s="43"/>
      <c r="U90" s="39"/>
      <c r="V90" s="39"/>
      <c r="W90" s="31"/>
      <c r="X90" s="39"/>
      <c r="Y90" s="39"/>
      <c r="Z90" s="39"/>
      <c r="AA90" s="39"/>
      <c r="AB90" s="39"/>
      <c r="AK90" s="29"/>
      <c r="AL90" s="29"/>
      <c r="AM90" s="29"/>
      <c r="AN90" s="29"/>
      <c r="AO90" s="29"/>
      <c r="AP90" s="29"/>
      <c r="AQ90" s="29"/>
      <c r="AR90" s="29"/>
      <c r="AS90" s="30"/>
      <c r="AT90" s="39"/>
      <c r="AU90" s="39"/>
      <c r="AV90" s="39"/>
      <c r="AW90" s="39"/>
      <c r="AX90" s="39"/>
      <c r="AY90" s="39"/>
      <c r="AZ90" s="39"/>
      <c r="BA90" s="39"/>
      <c r="BB90" s="39"/>
    </row>
    <row r="91" spans="22:57" ht="17.25">
      <c r="V91" s="75"/>
      <c r="X91" s="39"/>
      <c r="Y91" s="39"/>
      <c r="Z91" s="39"/>
      <c r="AA91" s="39"/>
      <c r="AB91" s="39"/>
      <c r="AK91" s="29"/>
      <c r="AL91" s="29"/>
      <c r="AM91" s="29"/>
      <c r="AN91" s="29"/>
      <c r="AO91" s="29"/>
      <c r="AP91" s="29"/>
      <c r="AQ91" s="29"/>
      <c r="AR91" s="29"/>
      <c r="AS91" s="30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</row>
    <row r="92" spans="22:57" ht="17.25">
      <c r="V92" s="75"/>
      <c r="X92" s="39"/>
      <c r="Y92" s="39"/>
      <c r="Z92" s="39"/>
      <c r="AA92" s="39"/>
      <c r="AB92" s="39"/>
      <c r="AK92" s="29"/>
      <c r="AL92" s="29"/>
      <c r="AM92" s="29"/>
      <c r="AN92" s="29"/>
      <c r="AO92" s="29"/>
      <c r="AP92" s="29"/>
      <c r="AQ92" s="29"/>
      <c r="AR92" s="2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</row>
    <row r="93" spans="22:57" ht="17.25">
      <c r="V93" s="75"/>
      <c r="AS93" s="30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</row>
    <row r="94" spans="22:60" ht="17.25">
      <c r="V94" s="75"/>
      <c r="AK94" s="30"/>
      <c r="AL94" s="30"/>
      <c r="AM94" s="91"/>
      <c r="AN94" s="30"/>
      <c r="AO94" s="30"/>
      <c r="AP94" s="91"/>
      <c r="AQ94" s="30"/>
      <c r="AR94" s="30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</row>
    <row r="95" spans="17:56" ht="17.25">
      <c r="Q95" s="56"/>
      <c r="V95" s="75"/>
      <c r="AK95" s="39"/>
      <c r="AL95" s="39"/>
      <c r="AM95" s="39"/>
      <c r="AN95" s="39"/>
      <c r="AO95" s="39"/>
      <c r="AP95" s="39"/>
      <c r="AQ95" s="39"/>
      <c r="AR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</row>
    <row r="96" spans="13:49" ht="17.25">
      <c r="M96" s="39"/>
      <c r="N96" s="28"/>
      <c r="O96" s="28"/>
      <c r="P96" s="56"/>
      <c r="V96" s="75"/>
      <c r="X96" s="39"/>
      <c r="Y96" s="39"/>
      <c r="Z96" s="39"/>
      <c r="AA96" s="39"/>
      <c r="AB96" s="39"/>
      <c r="AT96" s="39"/>
      <c r="AU96" s="39"/>
      <c r="AV96" s="39"/>
      <c r="AW96" s="39"/>
    </row>
    <row r="97" spans="22:23" ht="13.5">
      <c r="V97" s="39"/>
      <c r="W97" s="39"/>
    </row>
    <row r="98" spans="12:45" ht="13.5">
      <c r="L98" s="39"/>
      <c r="V98" s="91"/>
      <c r="W98" s="91"/>
      <c r="AS98" s="39"/>
    </row>
    <row r="99" spans="37:51" ht="13.5"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</row>
    <row r="100" spans="22:45" ht="13.5">
      <c r="V100" s="39"/>
      <c r="W100" s="39"/>
      <c r="X100" s="39"/>
      <c r="Y100" s="39"/>
      <c r="Z100" s="39"/>
      <c r="AA100" s="39"/>
      <c r="AB100" s="39"/>
      <c r="AK100" s="39"/>
      <c r="AL100" s="39"/>
      <c r="AM100" s="39"/>
      <c r="AN100" s="39"/>
      <c r="AO100" s="39"/>
      <c r="AP100" s="39"/>
      <c r="AQ100" s="39"/>
      <c r="AR100" s="39"/>
      <c r="AS100" s="39"/>
    </row>
    <row r="101" spans="22:45" ht="13.5">
      <c r="V101" s="39"/>
      <c r="W101" s="39"/>
      <c r="X101" s="39"/>
      <c r="Y101" s="39"/>
      <c r="Z101" s="39"/>
      <c r="AA101" s="39"/>
      <c r="AB101" s="39"/>
      <c r="AK101" s="39"/>
      <c r="AL101" s="39"/>
      <c r="AM101" s="39"/>
      <c r="AN101" s="39"/>
      <c r="AO101" s="39"/>
      <c r="AP101" s="39"/>
      <c r="AQ101" s="39"/>
      <c r="AR101" s="39"/>
      <c r="AS101" s="39"/>
    </row>
    <row r="102" spans="22:45" ht="13.5">
      <c r="V102" s="39"/>
      <c r="W102" s="39"/>
      <c r="X102" s="39"/>
      <c r="Y102" s="39"/>
      <c r="Z102" s="39"/>
      <c r="AA102" s="39"/>
      <c r="AB102" s="39"/>
      <c r="AK102" s="39"/>
      <c r="AL102" s="39"/>
      <c r="AM102" s="39"/>
      <c r="AN102" s="39"/>
      <c r="AO102" s="39"/>
      <c r="AP102" s="39"/>
      <c r="AQ102" s="39"/>
      <c r="AR102" s="39"/>
      <c r="AS102" s="39"/>
    </row>
    <row r="103" spans="22:45" ht="13.5">
      <c r="V103" s="39"/>
      <c r="W103" s="39"/>
      <c r="X103" s="39"/>
      <c r="Y103" s="39"/>
      <c r="Z103" s="39"/>
      <c r="AA103" s="39"/>
      <c r="AB103" s="39"/>
      <c r="AK103" s="39"/>
      <c r="AL103" s="39"/>
      <c r="AM103" s="39"/>
      <c r="AN103" s="39"/>
      <c r="AO103" s="39"/>
      <c r="AP103" s="39"/>
      <c r="AQ103" s="39"/>
      <c r="AR103" s="39"/>
      <c r="AS103" s="39"/>
    </row>
    <row r="104" spans="22:45" ht="13.5">
      <c r="V104" s="39"/>
      <c r="W104" s="39"/>
      <c r="X104" s="39"/>
      <c r="Y104" s="39"/>
      <c r="Z104" s="39"/>
      <c r="AA104" s="39"/>
      <c r="AB104" s="39"/>
      <c r="AK104" s="39"/>
      <c r="AL104" s="39"/>
      <c r="AM104" s="39"/>
      <c r="AN104" s="39"/>
      <c r="AO104" s="39"/>
      <c r="AP104" s="39"/>
      <c r="AQ104" s="39"/>
      <c r="AR104" s="39"/>
      <c r="AS104" s="39"/>
    </row>
    <row r="105" spans="22:45" ht="13.5">
      <c r="V105" s="39"/>
      <c r="W105" s="39"/>
      <c r="X105" s="39"/>
      <c r="Y105" s="39"/>
      <c r="Z105" s="39"/>
      <c r="AA105" s="39"/>
      <c r="AB105" s="39"/>
      <c r="AK105" s="39"/>
      <c r="AL105" s="39"/>
      <c r="AM105" s="39"/>
      <c r="AN105" s="39"/>
      <c r="AO105" s="39"/>
      <c r="AP105" s="39"/>
      <c r="AQ105" s="39"/>
      <c r="AR105" s="39"/>
      <c r="AS105" s="39"/>
    </row>
    <row r="106" spans="22:45" ht="13.5">
      <c r="V106" s="39"/>
      <c r="W106" s="39"/>
      <c r="X106" s="39"/>
      <c r="Y106" s="39"/>
      <c r="Z106" s="39"/>
      <c r="AA106" s="39"/>
      <c r="AB106" s="39"/>
      <c r="AC106" s="39"/>
      <c r="AK106" s="39"/>
      <c r="AL106" s="39"/>
      <c r="AM106" s="39"/>
      <c r="AN106" s="39"/>
      <c r="AO106" s="39"/>
      <c r="AP106" s="39"/>
      <c r="AQ106" s="39"/>
      <c r="AR106" s="39"/>
      <c r="AS106" s="39"/>
    </row>
    <row r="107" spans="29:45" ht="13.5">
      <c r="AC107" s="39"/>
      <c r="AK107" s="39"/>
      <c r="AL107" s="39"/>
      <c r="AM107" s="39"/>
      <c r="AN107" s="39"/>
      <c r="AO107" s="39"/>
      <c r="AP107" s="39"/>
      <c r="AQ107" s="39"/>
      <c r="AR107" s="39"/>
      <c r="AS107" s="39"/>
    </row>
    <row r="108" spans="29:45" ht="13.5"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</row>
    <row r="109" spans="29:45" ht="13.5"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</row>
    <row r="110" spans="29:45" ht="13.5"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</row>
    <row r="111" spans="29:45" ht="13.5"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</row>
    <row r="112" spans="29:45" ht="13.5"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</row>
    <row r="113" spans="29:45" ht="13.5"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</row>
    <row r="114" spans="20:45" ht="13.5">
      <c r="T114" s="43"/>
      <c r="V114" s="91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</row>
    <row r="115" spans="29:45" ht="13.5"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</row>
    <row r="116" spans="29:45" ht="13.5"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</row>
    <row r="117" spans="29:44" ht="13.5"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</row>
    <row r="118" spans="29:44" ht="13.5"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</row>
    <row r="119" spans="30:45" ht="13.5"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</row>
    <row r="120" spans="30:44" ht="13.5"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</row>
  </sheetData>
  <sheetProtection/>
  <protectedRanges>
    <protectedRange sqref="H8" name="範囲2"/>
    <protectedRange sqref="B5:C5" name="範囲1"/>
  </protectedRanges>
  <mergeCells count="64">
    <mergeCell ref="B18:J18"/>
    <mergeCell ref="I11:J11"/>
    <mergeCell ref="N50:O50"/>
    <mergeCell ref="AH22:AJ22"/>
    <mergeCell ref="Z9:AD9"/>
    <mergeCell ref="Z22:Z24"/>
    <mergeCell ref="Y22:Y24"/>
    <mergeCell ref="T15:X15"/>
    <mergeCell ref="T14:X14"/>
    <mergeCell ref="T13:X13"/>
    <mergeCell ref="X22:X24"/>
    <mergeCell ref="O22:O24"/>
    <mergeCell ref="N46:P46"/>
    <mergeCell ref="N47:P47"/>
    <mergeCell ref="W22:W24"/>
    <mergeCell ref="O49:P49"/>
    <mergeCell ref="AA22:AA24"/>
    <mergeCell ref="R22:R24"/>
    <mergeCell ref="S22:S24"/>
    <mergeCell ref="T63:T64"/>
    <mergeCell ref="U63:W64"/>
    <mergeCell ref="N45:P45"/>
    <mergeCell ref="N48:P48"/>
    <mergeCell ref="V22:V24"/>
    <mergeCell ref="U22:U24"/>
    <mergeCell ref="T22:T24"/>
    <mergeCell ref="N44:P44"/>
    <mergeCell ref="T59:T60"/>
    <mergeCell ref="N51:O51"/>
    <mergeCell ref="AB25:AB34"/>
    <mergeCell ref="T57:T58"/>
    <mergeCell ref="AN22:AP22"/>
    <mergeCell ref="AK22:AM22"/>
    <mergeCell ref="B13:C13"/>
    <mergeCell ref="B15:C15"/>
    <mergeCell ref="AD22:AD23"/>
    <mergeCell ref="AE22:AG22"/>
    <mergeCell ref="AB22:AB24"/>
    <mergeCell ref="B17:C17"/>
    <mergeCell ref="T61:T62"/>
    <mergeCell ref="T49:T50"/>
    <mergeCell ref="T51:T52"/>
    <mergeCell ref="T53:T54"/>
    <mergeCell ref="T55:T56"/>
    <mergeCell ref="T16:X16"/>
    <mergeCell ref="Z10:AD10"/>
    <mergeCell ref="B6:F6"/>
    <mergeCell ref="Z8:AD8"/>
    <mergeCell ref="Z11:AD11"/>
    <mergeCell ref="Z12:AD12"/>
    <mergeCell ref="O8:Q8"/>
    <mergeCell ref="S6:X6"/>
    <mergeCell ref="T8:X8"/>
    <mergeCell ref="T11:X12"/>
    <mergeCell ref="T9:X10"/>
    <mergeCell ref="D8:D10"/>
    <mergeCell ref="E8:F8"/>
    <mergeCell ref="I8:J10"/>
    <mergeCell ref="B8:C10"/>
    <mergeCell ref="B11:C11"/>
    <mergeCell ref="B16:C16"/>
    <mergeCell ref="B14:C14"/>
    <mergeCell ref="B12:C12"/>
    <mergeCell ref="E9:F9"/>
  </mergeCells>
  <conditionalFormatting sqref="N9:Q10">
    <cfRule type="expression" priority="89" dxfId="0" stopIfTrue="1">
      <formula>$N$10="×"</formula>
    </cfRule>
  </conditionalFormatting>
  <conditionalFormatting sqref="S11:X12">
    <cfRule type="expression" priority="70" dxfId="0" stopIfTrue="1">
      <formula>$S$12="×"</formula>
    </cfRule>
  </conditionalFormatting>
  <conditionalFormatting sqref="S15:T16">
    <cfRule type="expression" priority="65" dxfId="0" stopIfTrue="1">
      <formula>$S$16="×"</formula>
    </cfRule>
  </conditionalFormatting>
  <conditionalFormatting sqref="N11:Q12">
    <cfRule type="expression" priority="64" dxfId="0" stopIfTrue="1">
      <formula>$N$12="×"</formula>
    </cfRule>
  </conditionalFormatting>
  <conditionalFormatting sqref="S13:T14">
    <cfRule type="expression" priority="57" dxfId="0" stopIfTrue="1">
      <formula>$S$14="×"</formula>
    </cfRule>
  </conditionalFormatting>
  <conditionalFormatting sqref="B11:C11 E11:H11">
    <cfRule type="expression" priority="55" dxfId="0" stopIfTrue="1">
      <formula>$S$25="×"</formula>
    </cfRule>
  </conditionalFormatting>
  <conditionalFormatting sqref="B12:C12 E12:H12">
    <cfRule type="expression" priority="54" dxfId="0" stopIfTrue="1">
      <formula>$S$26="×"</formula>
    </cfRule>
  </conditionalFormatting>
  <conditionalFormatting sqref="B13:C13 E13:H13">
    <cfRule type="expression" priority="98" dxfId="0" stopIfTrue="1">
      <formula>$S$27="×"</formula>
    </cfRule>
  </conditionalFormatting>
  <conditionalFormatting sqref="B14:C14 E14:H14">
    <cfRule type="expression" priority="115" dxfId="0" stopIfTrue="1">
      <formula>$S$28="×"</formula>
    </cfRule>
  </conditionalFormatting>
  <conditionalFormatting sqref="Y10:AD10 Y9">
    <cfRule type="expression" priority="41" dxfId="0" stopIfTrue="1">
      <formula>$Y$10="×"</formula>
    </cfRule>
  </conditionalFormatting>
  <conditionalFormatting sqref="H17">
    <cfRule type="expression" priority="19" dxfId="0" stopIfTrue="1">
      <formula>$H$17&gt;$F$18</formula>
    </cfRule>
  </conditionalFormatting>
  <conditionalFormatting sqref="B16:C16 E16:H16">
    <cfRule type="expression" priority="167" dxfId="0" stopIfTrue="1">
      <formula>$S$30="×"</formula>
    </cfRule>
  </conditionalFormatting>
  <conditionalFormatting sqref="Y11:AD12">
    <cfRule type="expression" priority="18" dxfId="0" stopIfTrue="1">
      <formula>$Y$12="×"</formula>
    </cfRule>
  </conditionalFormatting>
  <conditionalFormatting sqref="S9:X10">
    <cfRule type="expression" priority="14" dxfId="0" stopIfTrue="1">
      <formula>$S$10="×"</formula>
    </cfRule>
  </conditionalFormatting>
  <conditionalFormatting sqref="H11">
    <cfRule type="expression" priority="13" dxfId="0" stopIfTrue="1">
      <formula>AND($G$11&gt;0,$H$11=0)</formula>
    </cfRule>
  </conditionalFormatting>
  <conditionalFormatting sqref="H12">
    <cfRule type="expression" priority="12" dxfId="0" stopIfTrue="1">
      <formula>AND($G$12&gt;0,$H$12=0)</formula>
    </cfRule>
  </conditionalFormatting>
  <conditionalFormatting sqref="H13">
    <cfRule type="expression" priority="11" dxfId="0" stopIfTrue="1">
      <formula>AND($G$13&gt;0,$H$13=0)</formula>
    </cfRule>
  </conditionalFormatting>
  <conditionalFormatting sqref="H14">
    <cfRule type="expression" priority="10" dxfId="0" stopIfTrue="1">
      <formula>AND($G$14&gt;0,$H$14=0)</formula>
    </cfRule>
  </conditionalFormatting>
  <conditionalFormatting sqref="H15">
    <cfRule type="expression" priority="9" dxfId="0" stopIfTrue="1">
      <formula>AND($G$15&gt;0,$H$15=0)</formula>
    </cfRule>
  </conditionalFormatting>
  <conditionalFormatting sqref="H16">
    <cfRule type="expression" priority="8" dxfId="0" stopIfTrue="1">
      <formula>AND($G$16&gt;0,$H$16=0)</formula>
    </cfRule>
  </conditionalFormatting>
  <conditionalFormatting sqref="E15:H15 B15:C15">
    <cfRule type="expression" priority="3" dxfId="0" stopIfTrue="1">
      <formula>$S$29="×"</formula>
    </cfRule>
  </conditionalFormatting>
  <conditionalFormatting sqref="Z9:AD9">
    <cfRule type="expression" priority="2" dxfId="0" stopIfTrue="1">
      <formula>$Y$10="×"</formula>
    </cfRule>
  </conditionalFormatting>
  <dataValidations count="3">
    <dataValidation allowBlank="1" showInputMessage="1" showErrorMessage="1" imeMode="halfAlpha" sqref="G17 D17"/>
    <dataValidation allowBlank="1" showInputMessage="1" showErrorMessage="1" imeMode="hiragana" sqref="G8 E8"/>
    <dataValidation type="whole" operator="greaterThanOrEqual" allowBlank="1" showInputMessage="1" showErrorMessage="1" errorTitle="0以上の数字を入力して下さい。" imeMode="halfAlpha" sqref="I12:I16 E11:H16">
      <formula1>0</formula1>
    </dataValidation>
  </dataValidations>
  <printOptions/>
  <pageMargins left="0.708661417322835" right="0.31496062992126" top="0.748031496062992" bottom="0.748031496062992" header="0.31496062992126" footer="0.31496062992126"/>
  <pageSetup fitToHeight="1" fitToWidth="1" horizontalDpi="600" verticalDpi="600" orientation="portrait" paperSize="9" scale="5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bara</dc:creator>
  <cp:keywords/>
  <dc:description/>
  <cp:lastModifiedBy>Windows ユーザー</cp:lastModifiedBy>
  <cp:lastPrinted>2019-10-16T04:55:20Z</cp:lastPrinted>
  <dcterms:created xsi:type="dcterms:W3CDTF">2013-05-03T10:01:41Z</dcterms:created>
  <dcterms:modified xsi:type="dcterms:W3CDTF">2019-10-17T03:39:59Z</dcterms:modified>
  <cp:category/>
  <cp:version/>
  <cp:contentType/>
  <cp:contentStatus/>
</cp:coreProperties>
</file>