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75" tabRatio="726" activeTab="0"/>
  </bookViews>
  <sheets>
    <sheet name="目次" sheetId="1" r:id="rId1"/>
    <sheet name="共同申請者全体の明細表" sheetId="2" r:id="rId2"/>
    <sheet name="基本情報入力（使い方）" sheetId="3" r:id="rId3"/>
    <sheet name="設定" sheetId="4" state="hidden" r:id="rId4"/>
    <sheet name="経費明細表" sheetId="5" r:id="rId5"/>
    <sheet name="機械装置費（50万円以上）" sheetId="6" r:id="rId6"/>
    <sheet name="機械装置費（50万円未満）" sheetId="7" r:id="rId7"/>
    <sheet name="技術導入費" sheetId="8" r:id="rId8"/>
    <sheet name="専門家経費" sheetId="9" r:id="rId9"/>
    <sheet name="運搬費" sheetId="10" r:id="rId10"/>
    <sheet name="クラウド利用費" sheetId="11" r:id="rId11"/>
  </sheets>
  <externalReferences>
    <externalReference r:id="rId14"/>
    <externalReference r:id="rId15"/>
  </externalReferences>
  <definedNames>
    <definedName name="_xlfn.IFERROR" hidden="1">#NAME?</definedName>
    <definedName name="_xlfn.SHEETS" hidden="1">#NAME?</definedName>
    <definedName name="_xlfn.SUMIFS" hidden="1">#NAME?</definedName>
    <definedName name="_xlnm.Print_Area" localSheetId="10">'クラウド利用費'!$A$4:$L$37</definedName>
    <definedName name="_xlnm.Print_Area" localSheetId="9">'運搬費'!$A$4:$L$37</definedName>
    <definedName name="_xlnm.Print_Area" localSheetId="5">'機械装置費（50万円以上）'!$A$4:$L$37</definedName>
    <definedName name="_xlnm.Print_Area" localSheetId="6">'機械装置費（50万円未満）'!$A$4:$L$37</definedName>
    <definedName name="_xlnm.Print_Area" localSheetId="7">'技術導入費'!$A$4:$L$37</definedName>
    <definedName name="_xlnm.Print_Area" localSheetId="4">'経費明細表'!$N$55:$AB$89</definedName>
    <definedName name="_xlnm.Print_Area" localSheetId="8">'専門家経費'!$A$4:$L$37</definedName>
    <definedName name="事業類型" localSheetId="4">'経費明細表'!$AJ$45</definedName>
    <definedName name="消費税率" localSheetId="4">'経費明細表'!$AJ$44</definedName>
    <definedName name="入力_企業名">'基本情報入力（使い方）'!$C$12</definedName>
    <definedName name="入力_事業類型Ⅰ">'基本情報入力（使い方）'!$J$16</definedName>
    <definedName name="入力_事業類型Ⅱ">'基本情報入力（使い方）'!$J$21</definedName>
    <definedName name="入力_事業類型Ⅲ">'基本情報入力（使い方）'!$J$29</definedName>
    <definedName name="入力_補助金交付決定額">'基本情報入力（使い方）'!$E$37</definedName>
    <definedName name="入力_補助対象経費">'基本情報入力（使い方）'!$E$36</definedName>
    <definedName name="入力_補助率">'基本情報入力（使い方）'!$J$24</definedName>
    <definedName name="補助下限額">'経費明細表'!$AJ$50</definedName>
    <definedName name="補助上限額" localSheetId="4">'経費明細表'!$AJ$49</definedName>
    <definedName name="補助名">'経費明細表'!$AJ$48</definedName>
    <definedName name="補助率">'経費明細表'!$AK$48</definedName>
    <definedName name="連携企業数">'基本情報入力（使い方）'!$D$25</definedName>
  </definedNames>
  <calcPr fullCalcOnLoad="1"/>
</workbook>
</file>

<file path=xl/comments10.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1.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5.xml><?xml version="1.0" encoding="utf-8"?>
<comments xmlns="http://schemas.openxmlformats.org/spreadsheetml/2006/main">
  <authors>
    <author>PCUser</author>
    <author>mono26</author>
    <author>bara</author>
    <author>高村 育子</author>
    <author>4516　土岐　満春</author>
  </authors>
  <commentList>
    <comment ref="P38" authorId="0">
      <text>
        <r>
          <rPr>
            <sz val="11"/>
            <rFont val="ＭＳ Ｐゴシック"/>
            <family val="3"/>
          </rPr>
          <t xml:space="preserve">各経費区分ごとに判定。
判定１～判定8に「×」が１つでもあると、「×」と判定。
</t>
        </r>
      </text>
    </comment>
    <comment ref="S38" authorId="1">
      <text>
        <r>
          <rPr>
            <sz val="12"/>
            <rFont val="ＭＳ Ｐゴシック"/>
            <family val="3"/>
          </rPr>
          <t>(1)セルI19～I24：（予算額）補助金交付決定額
(2)セルM19～M24：（実績額）補助金の額
(1)≧(2)の場合について、この経費から他経費へ流用できる上限を計算</t>
        </r>
      </text>
    </comment>
    <comment ref="U38" authorId="0">
      <text>
        <r>
          <rPr>
            <sz val="11"/>
            <rFont val="ＭＳ Ｐゴシック"/>
            <family val="3"/>
          </rPr>
          <t xml:space="preserve">①予算額にない経費区分を実績で計上することはできない。
</t>
        </r>
      </text>
    </comment>
    <comment ref="V38" authorId="0">
      <text>
        <r>
          <rPr>
            <sz val="11"/>
            <rFont val="ＭＳ Ｐゴシック"/>
            <family val="3"/>
          </rPr>
          <t xml:space="preserve">＜経費区分について＞
補助金交付決定額（予算額）と補助金の額（実績額）の差額は補助金交付決定額×２０%におさまっているか。
実績額が予算額を２０％を超えて増える場合、変更申請が必要になるため、「×」
</t>
        </r>
      </text>
    </comment>
    <comment ref="X38" authorId="2">
      <text>
        <r>
          <rPr>
            <sz val="11"/>
            <rFont val="ＭＳ Ｐゴシック"/>
            <family val="3"/>
          </rPr>
          <t>技術導入費については、補助対象経費総額の1/3を超えてはならない。</t>
        </r>
      </text>
    </comment>
    <comment ref="AD38" authorId="0">
      <text>
        <r>
          <rPr>
            <sz val="11"/>
            <rFont val="ＭＳ Ｐゴシック"/>
            <family val="3"/>
          </rPr>
          <t>判定１～８、「実績額の総額についての判定」がすべて「○」のとき、総合判定は「○」</t>
        </r>
      </text>
    </comment>
    <comment ref="Z57" authorId="3">
      <text>
        <r>
          <rPr>
            <sz val="11"/>
            <rFont val="ＭＳ Ｐゴシック"/>
            <family val="3"/>
          </rPr>
          <t>流用順序の最上位の費目から順に、⑦各経費区分ごとの流用上限（ｾﾙX60～X65）を考慮し、ｾﾙT66の流用可能金額を手入力により入れてください。</t>
        </r>
      </text>
    </comment>
    <comment ref="AA57" authorId="4">
      <text>
        <r>
          <rPr>
            <sz val="11"/>
            <rFont val="ＭＳ Ｐゴシック"/>
            <family val="3"/>
          </rPr>
          <t>「この額を反映させる」ボタンで、流用計算後の額を実績額の補助金の額（ｾﾙM19～M24）に転記することができます。</t>
        </r>
      </text>
    </comment>
    <comment ref="T58" authorId="1">
      <text>
        <r>
          <rPr>
            <sz val="12"/>
            <rFont val="ＭＳ Ｐゴシック"/>
            <family val="3"/>
          </rPr>
          <t>(1)セルI19～I24：（予算額）補助金交付決定額
(2)セルQ60～Q65：（実績額）補助金の額への</t>
        </r>
        <r>
          <rPr>
            <b/>
            <sz val="12"/>
            <rFont val="ＭＳ Ｐゴシック"/>
            <family val="3"/>
          </rPr>
          <t>初期設定値</t>
        </r>
        <r>
          <rPr>
            <sz val="12"/>
            <rFont val="ＭＳ Ｐゴシック"/>
            <family val="3"/>
          </rPr>
          <t xml:space="preserve">
(1)≧(2)の場合について、</t>
        </r>
        <r>
          <rPr>
            <b/>
            <sz val="12"/>
            <rFont val="ＭＳ Ｐゴシック"/>
            <family val="3"/>
          </rPr>
          <t>（実績額）補助金の額が初期設定値の場合に</t>
        </r>
        <r>
          <rPr>
            <sz val="12"/>
            <rFont val="ＭＳ Ｐゴシック"/>
            <family val="3"/>
          </rPr>
          <t>、この経費から他経費へ流用できる上限を計算</t>
        </r>
      </text>
    </comment>
    <comment ref="M17" authorId="3">
      <text>
        <r>
          <rPr>
            <sz val="11"/>
            <rFont val="ＭＳ Ｐゴシック"/>
            <family val="3"/>
          </rPr>
          <t>補助金の額の合計額が補助金交付決定額に満たない場合、⑨流用額（ｾﾙX60～X65）を適宜加算することが可能です。</t>
        </r>
      </text>
    </comment>
  </commentList>
</comments>
</file>

<file path=xl/comments6.xml><?xml version="1.0" encoding="utf-8"?>
<comments xmlns="http://schemas.openxmlformats.org/spreadsheetml/2006/main">
  <authors>
    <author>高村 育子</author>
  </authors>
  <commentList>
    <comment ref="Q12" authorId="0">
      <text>
        <r>
          <rPr>
            <sz val="9"/>
            <rFont val="ＭＳ Ｐゴシック"/>
            <family val="3"/>
          </rPr>
          <t xml:space="preserve">機械装置が複数ある場合、各機械装置毎の
補助金の額が算出されます。
様式第７　取得財産等管理台帳の備考欄（補助金の額）に当該金額を記載してください。
</t>
        </r>
      </text>
    </commen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8.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9.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sharedStrings.xml><?xml version="1.0" encoding="utf-8"?>
<sst xmlns="http://schemas.openxmlformats.org/spreadsheetml/2006/main" count="540" uniqueCount="296">
  <si>
    <t>単価</t>
  </si>
  <si>
    <t>管理No.</t>
  </si>
  <si>
    <t>支払</t>
  </si>
  <si>
    <t>支払先</t>
  </si>
  <si>
    <t>内容および仕様等詳細</t>
  </si>
  <si>
    <t>数量</t>
  </si>
  <si>
    <t>単位</t>
  </si>
  <si>
    <t>補助事業に要した経費
＜支払額＞</t>
  </si>
  <si>
    <t>年</t>
  </si>
  <si>
    <t>月</t>
  </si>
  <si>
    <t>日</t>
  </si>
  <si>
    <t>（税込み）</t>
  </si>
  <si>
    <t>合　　　　計</t>
  </si>
  <si>
    <t>経費区分</t>
  </si>
  <si>
    <t>補助金交付申請額</t>
  </si>
  <si>
    <t>（税抜き）</t>
  </si>
  <si>
    <t>(税抜き)</t>
  </si>
  <si>
    <t>合計</t>
  </si>
  <si>
    <t>技術導入費</t>
  </si>
  <si>
    <t>運搬費</t>
  </si>
  <si>
    <t>№</t>
  </si>
  <si>
    <t>事業者名：</t>
  </si>
  <si>
    <t>順位</t>
  </si>
  <si>
    <t>判定</t>
  </si>
  <si>
    <t>消費税率(%)</t>
  </si>
  <si>
    <t>補助上限額</t>
  </si>
  <si>
    <t>設備投資の制限</t>
  </si>
  <si>
    <t>その他の経費の制限</t>
  </si>
  <si>
    <t>なお、このＥＸＣＥＬのフォーマットは計算式に保護をかけています。</t>
  </si>
  <si>
    <t>消費税は切り捨てにしてありますので微調整は必要です。</t>
  </si>
  <si>
    <t>本ワークシートの使い方について</t>
  </si>
  <si>
    <t>内容</t>
  </si>
  <si>
    <t>差額</t>
  </si>
  <si>
    <t>仮計算
補助金交付申請額</t>
  </si>
  <si>
    <t>按分計算
補助金交付申請額</t>
  </si>
  <si>
    <t>機械装置費以外の経費の補助金交付申請額は５００万円以下</t>
  </si>
  <si>
    <t>総合判定</t>
  </si>
  <si>
    <t>名前の管理（引用しているため削除不可）</t>
  </si>
  <si>
    <t>名前</t>
  </si>
  <si>
    <t>消費税率</t>
  </si>
  <si>
    <t>事業類型</t>
  </si>
  <si>
    <t>補助上限額</t>
  </si>
  <si>
    <t>合　計</t>
  </si>
  <si>
    <t>予算額　計算シート</t>
  </si>
  <si>
    <t>機械装置費を除く補助金申請額の合計額(修正前)</t>
  </si>
  <si>
    <t>順位２</t>
  </si>
  <si>
    <t>補助金交付申請限度額</t>
  </si>
  <si>
    <t>順位２の合計額</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</si>
  <si>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</si>
  <si>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</si>
  <si>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</si>
  <si>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</si>
  <si>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</si>
  <si>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</si>
  <si>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</si>
  <si>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</si>
  <si>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</si>
  <si>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</si>
  <si>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機械装置費を優先した残りの補助金交付申請額</t>
  </si>
  <si>
    <t xml:space="preserve">機械装置費を除く合計額の補助金交付申請額の上限 </t>
  </si>
  <si>
    <t>見積書等の証拠書類をもとに、各経費のそれぞれの単価・数量・内容を入力すると、経費明細へ自動的に反映されます。</t>
  </si>
  <si>
    <t>機械装置費（50万円以上）</t>
  </si>
  <si>
    <t>機械装置費（50万円未満）</t>
  </si>
  <si>
    <t>判定１</t>
  </si>
  <si>
    <t>判定２</t>
  </si>
  <si>
    <t>判定３</t>
  </si>
  <si>
    <t>目次</t>
  </si>
  <si>
    <t>シート名</t>
  </si>
  <si>
    <t>下記の各費用項目をクリックすると対象のシートに移動します。</t>
  </si>
  <si>
    <t>調整される補助金の額</t>
  </si>
  <si>
    <t>調整する件数</t>
  </si>
  <si>
    <t>基本情報入力（使い方）</t>
  </si>
  <si>
    <t>事業類型</t>
  </si>
  <si>
    <t>№</t>
  </si>
  <si>
    <t>条件</t>
  </si>
  <si>
    <t>照合金額</t>
  </si>
  <si>
    <t>判定</t>
  </si>
  <si>
    <t>結果</t>
  </si>
  <si>
    <t>革新的サービス</t>
  </si>
  <si>
    <t>ものづくり技術</t>
  </si>
  <si>
    <t>補助下限額</t>
  </si>
  <si>
    <t>経費明細表</t>
  </si>
  <si>
    <t>機械装置費で補助対象経費にして単価５０万円以上の設備投資が必要</t>
  </si>
  <si>
    <t>対象項目</t>
  </si>
  <si>
    <t>技術導入費</t>
  </si>
  <si>
    <t>運搬費</t>
  </si>
  <si>
    <t>専門家経費</t>
  </si>
  <si>
    <t>円</t>
  </si>
  <si>
    <t>【様式第１の別紙】①費目別経費支出明細書</t>
  </si>
  <si>
    <t>判定７</t>
  </si>
  <si>
    <t>目次に戻る</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</si>
  <si>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</si>
  <si>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</si>
  <si>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</si>
  <si>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</si>
  <si>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■操作手順（下記１～５を入力してください。必須項目です。）</t>
  </si>
  <si>
    <t>（切捨て）</t>
  </si>
  <si>
    <t>補助事業に要する経費</t>
  </si>
  <si>
    <t>補助金交付決定額</t>
  </si>
  <si>
    <t>（税込み）</t>
  </si>
  <si>
    <t>Ａ</t>
  </si>
  <si>
    <t>補助金の額</t>
  </si>
  <si>
    <t>補助対象経費</t>
  </si>
  <si>
    <t>実績額</t>
  </si>
  <si>
    <t>B</t>
  </si>
  <si>
    <t>B</t>
  </si>
  <si>
    <t>補助対象
経費</t>
  </si>
  <si>
    <t>補助金
交付決定額</t>
  </si>
  <si>
    <t>A</t>
  </si>
  <si>
    <t>補助事業に要した経費</t>
  </si>
  <si>
    <t>予算額（交付決定額または変更申請額）</t>
  </si>
  <si>
    <t>大小関係Ｉ～K</t>
  </si>
  <si>
    <t>この経費区分の計上×
小規模型試作開発等以外の判定</t>
  </si>
  <si>
    <t>予算額にない経費区分
の計上は×</t>
  </si>
  <si>
    <t>要対応は</t>
  </si>
  <si>
    <t>× 並びに</t>
  </si>
  <si>
    <t>色の変わったセル</t>
  </si>
  <si>
    <t>＜経費明細表＞</t>
  </si>
  <si>
    <t>機１</t>
  </si>
  <si>
    <t>機２</t>
  </si>
  <si>
    <t>技</t>
  </si>
  <si>
    <t>運</t>
  </si>
  <si>
    <t>専</t>
  </si>
  <si>
    <t>ク</t>
  </si>
  <si>
    <t>実績額　チェックシート(実績額の補助金額が予算額のそれと比較して２０%を超えることはできません。)</t>
  </si>
  <si>
    <t>↑</t>
  </si>
  <si>
    <t>補助金交付決定額－補助金の額</t>
  </si>
  <si>
    <t>補助金が増えた金額</t>
  </si>
  <si>
    <t>補助金が減った金額（補助金交付決定額×20％が上限）</t>
  </si>
  <si>
    <t>補助金交付決定額×２０%</t>
  </si>
  <si>
    <t>判定４</t>
  </si>
  <si>
    <t>判定５</t>
  </si>
  <si>
    <t>判定６</t>
  </si>
  <si>
    <t>補助金の額</t>
  </si>
  <si>
    <t>補助金の額（実績額）の補助金交付決定額（予算額）からの増分は20％以内か</t>
  </si>
  <si>
    <t>設備投資の制限に抵触していないか
（上図）</t>
  </si>
  <si>
    <t>その他経費の制限に抵触していないか
（上図）</t>
  </si>
  <si>
    <t>合計</t>
  </si>
  <si>
    <t>様式第６の別紙２　経費明細表(3/3)</t>
  </si>
  <si>
    <t>①</t>
  </si>
  <si>
    <t>②</t>
  </si>
  <si>
    <t>③=min(①,②)</t>
  </si>
  <si>
    <t>min(②-③,④）</t>
  </si>
  <si>
    <t>④</t>
  </si>
  <si>
    <t>⑤</t>
  </si>
  <si>
    <t>⑥</t>
  </si>
  <si>
    <t>⑦=min(④,⑥)</t>
  </si>
  <si>
    <t>⑧</t>
  </si>
  <si>
    <t>⑨</t>
  </si>
  <si>
    <t xml:space="preserve">初期設定値
</t>
  </si>
  <si>
    <t>補助金が減った金額
（補助金交付決定額×20％が上限）</t>
  </si>
  <si>
    <t>補助金交付決定額×２０％</t>
  </si>
  <si>
    <t>流用で増額できる
経費区分</t>
  </si>
  <si>
    <t>①-③</t>
  </si>
  <si>
    <t>各経費区分
の流用上限</t>
  </si>
  <si>
    <t>流用順序</t>
  </si>
  <si>
    <t>流用額</t>
  </si>
  <si>
    <t>初期設定値
＋流用額</t>
  </si>
  <si>
    <t>↓</t>
  </si>
  <si>
    <t>Σmin（②-③,④）：「交付決定額から初期設定値で補助金が減った金額（補助金交付決定額×20％が上限）」の合計</t>
  </si>
  <si>
    <t>⑨</t>
  </si>
  <si>
    <t>機械装置費(50万円以上）</t>
  </si>
  <si>
    <t>補助金交付決定額×２０%のうち
増額できる経費分</t>
  </si>
  <si>
    <t>④（⑤="○"）</t>
  </si>
  <si>
    <t>機械装置費</t>
  </si>
  <si>
    <t>機械装置費(50万円未満）</t>
  </si>
  <si>
    <t>上記２つの最小値</t>
  </si>
  <si>
    <t>min(a,b)</t>
  </si>
  <si>
    <t>機械装置費以外</t>
  </si>
  <si>
    <t>補助金の額（予算額-初期設定値）</t>
  </si>
  <si>
    <t>上記⑦=Σmin（④,⑥）</t>
  </si>
  <si>
    <t>d</t>
  </si>
  <si>
    <t>Σmin（④,⑥）</t>
  </si>
  <si>
    <t>流用可能額早見表</t>
  </si>
  <si>
    <t>⑩=③+⑨</t>
  </si>
  <si>
    <t>③</t>
  </si>
  <si>
    <t>a</t>
  </si>
  <si>
    <t>⑩</t>
  </si>
  <si>
    <t>b</t>
  </si>
  <si>
    <t>c</t>
  </si>
  <si>
    <t>②-③</t>
  </si>
  <si>
    <t>⇒</t>
  </si>
  <si>
    <t>実績額の総額についての判定</t>
  </si>
  <si>
    <t>判定（ａ）</t>
  </si>
  <si>
    <t>補助金の総額（実績額）は補助金交付決定総額（予算額）以下か</t>
  </si>
  <si>
    <t>判定（ｂ）</t>
  </si>
  <si>
    <t>補助対象経費の総額について、実績額は予算額以下か</t>
  </si>
  <si>
    <t>判定（ｃ）</t>
  </si>
  <si>
    <t>補助金の経費区分間の流用について、「補助金が増えた金額」の総額は「補助金が減った金額（補助金交付決定額×20％が上限）」の総額以下か</t>
  </si>
  <si>
    <t>設備投資の制限に抵触していないか
→機械装置費</t>
  </si>
  <si>
    <t>判定7</t>
  </si>
  <si>
    <t>その他経費の制限に抵触していないか
→機械装置費以外</t>
  </si>
  <si>
    <t>予算</t>
  </si>
  <si>
    <t>実績</t>
  </si>
  <si>
    <t>補助金確定額から按分</t>
  </si>
  <si>
    <t>切捨て</t>
  </si>
  <si>
    <r>
      <t xml:space="preserve">端数調整後
</t>
    </r>
    <r>
      <rPr>
        <sz val="10"/>
        <color indexed="8"/>
        <rFont val="ＭＳ ゴシック"/>
        <family val="3"/>
      </rPr>
      <t>（取得財産）</t>
    </r>
  </si>
  <si>
    <t>上限額</t>
  </si>
  <si>
    <t>予算額</t>
  </si>
  <si>
    <t>実績流用後の額</t>
  </si>
  <si>
    <t>端数額</t>
  </si>
  <si>
    <t>ク</t>
  </si>
  <si>
    <t>様式第６の別紙２　経費明細表 (2/3)</t>
  </si>
  <si>
    <t>クラウド利用費</t>
  </si>
  <si>
    <t>クラウド利用費</t>
  </si>
  <si>
    <t>このエクセルは事務処理の手引きの様式第６（実績報告書）の別紙２（経費明細表）と関連書類を</t>
  </si>
  <si>
    <t>作成するために用意したものです。</t>
  </si>
  <si>
    <t>「経費明細表」</t>
  </si>
  <si>
    <t>経費明細表</t>
  </si>
  <si>
    <t>・交付決定額または変更申請額を入力してください。</t>
  </si>
  <si>
    <t>・各経費の数値が「費目別経費支出明細書」の合計と一致しているか</t>
  </si>
  <si>
    <t>　確認してください。</t>
  </si>
  <si>
    <t>・補助金の額（実績額）が補助金交付決定額と異なる場合は、</t>
  </si>
  <si>
    <t>　各経費区分の流用上限額の範囲内（交付決定額と実績額の差）で</t>
  </si>
  <si>
    <t>　補助金の額を修正してください。</t>
  </si>
  <si>
    <t>・修正の仕方は</t>
  </si>
  <si>
    <t>　経費明細表3/3の”流用可能額早見表”を確認のうえ</t>
  </si>
  <si>
    <t>　　経費明細表1/3の補助金の額は自動で上書きされます。</t>
  </si>
  <si>
    <t>印刷</t>
  </si>
  <si>
    <t>（図1）</t>
  </si>
  <si>
    <t>①</t>
  </si>
  <si>
    <t>②</t>
  </si>
  <si>
    <t>③</t>
  </si>
  <si>
    <t>　（セルAA56）”ボタンをクリックしてください。（図1参照）</t>
  </si>
  <si>
    <t>「様式第６の別紙２　経費明細表」のチェックリスト：以下の判定結果をもとに数値を見直してください。（費目別経費支出明細書を修正すると下表の実績額に反映します）</t>
  </si>
  <si>
    <t>　補助対象経費の上限</t>
  </si>
  <si>
    <t>　補助金交付決定額の上限</t>
  </si>
  <si>
    <t>（税抜き）</t>
  </si>
  <si>
    <t>（税抜き）</t>
  </si>
  <si>
    <t>・画面の「経費明細印刷（1/3）」「経費明細印刷（2/3）」「経費明細印刷（3/3）」</t>
  </si>
  <si>
    <t>　（セルＨ9～Ｍ9）のボタンをクリックして経費明細表と計算シート（チェックシート）を</t>
  </si>
  <si>
    <t>　印刷してください。</t>
  </si>
  <si>
    <t>Ｔ列に加算する金額</t>
  </si>
  <si>
    <t>優先される数値（Ｓ列で機械以外の費目の補助金を按分計算するにあたり、機械以外の費目の補助金の合計額）</t>
  </si>
  <si>
    <t>順位２が複数ある場合はＴ列で調整してください。</t>
  </si>
  <si>
    <t>Ｓ列では設備投資にウエイトをおいて補助金額を按分しています。</t>
  </si>
  <si>
    <t>（単位：円）</t>
  </si>
  <si>
    <t>計</t>
  </si>
  <si>
    <t>幹事企業</t>
  </si>
  <si>
    <t>「様式第２　交付決定通知書」の補助対象経費と補助金交付決定額を入力してください。</t>
  </si>
  <si>
    <t>補助上限額</t>
  </si>
  <si>
    <t>専門家活動</t>
  </si>
  <si>
    <t>金額</t>
  </si>
  <si>
    <t>補助率</t>
  </si>
  <si>
    <t>率</t>
  </si>
  <si>
    <t>２／３</t>
  </si>
  <si>
    <t>１／２</t>
  </si>
  <si>
    <t>判定８</t>
  </si>
  <si>
    <t>技術導入費が補助対象経費の1/3を超えていないか</t>
  </si>
  <si>
    <t>専門家の活用ありで専門家経費を使用しているか</t>
  </si>
  <si>
    <t>判定8</t>
  </si>
  <si>
    <t>専門家の活用ありで専門家経費を使用しているか</t>
  </si>
  <si>
    <t>専門家の活用ありで専門家経費を使用しているか
（上図）</t>
  </si>
  <si>
    <t>「×」の場合、判定１～判定8参照</t>
  </si>
  <si>
    <t>クラウド利用費</t>
  </si>
  <si>
    <t>クラウド利用費</t>
  </si>
  <si>
    <t>「機械装置費（50万円以上）」から「クラウド利用費」まで該当の「費目別経費支出明細書」へ見積書等の証拠書類をもとに入力してください。</t>
  </si>
  <si>
    <r>
      <t xml:space="preserve">ここで算定された流用可能額を、下記の点を考慮し、Z60～Z65に配分して下さい。
　・Y60～Y65 流用（配分する時の）順序の小さい番号から順に入力
　・X60～X65 </t>
    </r>
    <r>
      <rPr>
        <b/>
        <u val="single"/>
        <sz val="14"/>
        <color indexed="10"/>
        <rFont val="ＭＳ Ｐゴシック"/>
        <family val="3"/>
      </rPr>
      <t>各経費区分の流用上限額</t>
    </r>
    <r>
      <rPr>
        <b/>
        <sz val="14"/>
        <color indexed="30"/>
        <rFont val="ＭＳ Ｐゴシック"/>
        <family val="3"/>
      </rPr>
      <t>を超えないこと</t>
    </r>
  </si>
  <si>
    <r>
      <rPr>
        <sz val="9.5"/>
        <rFont val="ＭＳ Ｐゴシック"/>
        <family val="3"/>
      </rPr>
      <t>補助事業に要した経費</t>
    </r>
    <r>
      <rPr>
        <sz val="10"/>
        <rFont val="ＭＳ Ｐゴシック"/>
        <family val="3"/>
      </rPr>
      <t>（税込）
≧</t>
    </r>
    <r>
      <rPr>
        <sz val="9.5"/>
        <rFont val="ＭＳ Ｐゴシック"/>
        <family val="3"/>
      </rPr>
      <t>補助事業に要した経費</t>
    </r>
    <r>
      <rPr>
        <sz val="10"/>
        <rFont val="ＭＳ Ｐゴシック"/>
        <family val="3"/>
      </rPr>
      <t>（税抜）
≧補助対象経費
（セルB19～B24参照）</t>
    </r>
  </si>
  <si>
    <t>計上不可の経費区分に計上していないか
(セルA19～A24、C19～C24参照)</t>
  </si>
  <si>
    <t>実績額　経費区分間の流用計算シート(経費区分間で流用する場合はセルZ60～Z65に流用額を入力)</t>
  </si>
  <si>
    <t>内訳</t>
  </si>
  <si>
    <t>　”⑨流用額（セルZ60～Z65）”　に適宜入力して、”この額を反映させる</t>
  </si>
  <si>
    <t>技は補助対象経費総額の1/3以内か</t>
  </si>
  <si>
    <t xml:space="preserve">経費区分
</t>
  </si>
  <si>
    <t>事業遂行に必要な専門家活用チェック有で３０万円増額の全部または一部を事業遂行に必要な専門家活用の経費で使用しているか（通常の専門家経費は専門家活用チェックなくとも使用可）</t>
  </si>
  <si>
    <t>〈別表〉共同申請者全体の配分表</t>
  </si>
  <si>
    <t>※「共同申請」の場合は、各事業者が記載してください</t>
  </si>
  <si>
    <t>企業等の名称</t>
  </si>
  <si>
    <t>補助金交付申請額（税抜き）</t>
  </si>
  <si>
    <t>基本補助上限額
注．参照</t>
  </si>
  <si>
    <t>生産性向上
専門家活用増額分
（共同申請者全体で30万円）</t>
  </si>
  <si>
    <t>注．共同申請の場合は、共同申請者全体で「一般型」は１，０００万円、「小規模型」は５００万円が補助上限額となります。</t>
  </si>
  <si>
    <t>　　また、補助下限額については、「一般型」「小規模型（設備投資のみ）」共に１者あたり１００万円以上となります。</t>
  </si>
  <si>
    <t>　　生産性向上に資する専門家活用をする場合は共同申請者全体で３０万円増額が可能になります。</t>
  </si>
  <si>
    <t>　(B)補助対象経費</t>
  </si>
  <si>
    <t>　(C)補助金交付決定額</t>
  </si>
  <si>
    <t>※上記（Ｂ）と（Ｃ）は必ず入力してください。</t>
  </si>
  <si>
    <t>個社の金額を入力してください。</t>
  </si>
  <si>
    <t>様式第６の別紙２</t>
  </si>
  <si>
    <t>※　共同申請で報告を行う場合は、事業者ごとに作成してください。</t>
  </si>
  <si>
    <t>（単位：円）</t>
  </si>
  <si>
    <t>機械装置費（50万円以上）</t>
  </si>
  <si>
    <t>機械装置費（50万円未満）</t>
  </si>
  <si>
    <t>（注）未使用費目（予算額において、当初（又は計画変更後）より補助金交付決定額欄に数値（額）のないもの）は科目として使用できませんので削除して、行を詰めてください。</t>
  </si>
  <si>
    <t>共同申請者全体の明細表</t>
  </si>
  <si>
    <t>＜費目別支出明細書＞</t>
  </si>
  <si>
    <t>（注３）単価の項目には、税込み又は税抜きの別を記入してください。</t>
  </si>
  <si>
    <t>（注４）本様式は、日本工業規格Ａ４判としてください。</t>
  </si>
  <si>
    <t>（注１）支出明細は機械装置費など「経費区分」別に記入のこと。</t>
  </si>
  <si>
    <t>（注２）管理Ｎｏ．ごとに、証拠書類を整備してください。</t>
  </si>
  <si>
    <t>一般型</t>
  </si>
  <si>
    <t>小規模型</t>
  </si>
  <si>
    <t>（設備投資のみ）</t>
  </si>
  <si>
    <t>生産性向上に資する専門家の活用なし</t>
  </si>
  <si>
    <t>生産性向上に資する専門家の活用あり</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</si>
</sst>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 numFmtId="204" formatCode="&quot;参考：補助交付決定額　&quot;#,##0&quot;円&quot;"/>
    <numFmt numFmtId="205" formatCode="0&quot;社&quot;"/>
    <numFmt numFmtId="206" formatCode="[$]ggge&quot;年&quot;m&quot;月&quot;d&quot;日&quot;;@"/>
    <numFmt numFmtId="207" formatCode="[$-411]gge&quot;年&quot;m&quot;月&quot;d&quot;日&quot;;@"/>
    <numFmt numFmtId="208" formatCode="[$]gge&quot;年&quot;m&quot;月&quot;d&quot;日&quot;;@"/>
  </numFmts>
  <fonts count="166">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sz val="16"/>
      <name val="ＭＳ Ｐゴシック"/>
      <family val="3"/>
    </font>
    <font>
      <sz val="12"/>
      <name val="ＭＳ Ｐゴシック"/>
      <family val="3"/>
    </font>
    <font>
      <sz val="20"/>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20"/>
      <name val="ＭＳ Ｐゴシック"/>
      <family val="3"/>
    </font>
    <font>
      <sz val="18"/>
      <name val="ＭＳ Ｐゴシック"/>
      <family val="3"/>
    </font>
    <font>
      <b/>
      <sz val="12"/>
      <name val="ＭＳ Ｐゴシック"/>
      <family val="3"/>
    </font>
    <font>
      <sz val="16"/>
      <name val="ＭＳ ゴシック"/>
      <family val="3"/>
    </font>
    <font>
      <sz val="10"/>
      <name val="ＭＳ ゴシック"/>
      <family val="3"/>
    </font>
    <font>
      <b/>
      <sz val="12"/>
      <name val="ＭＳ ゴシック"/>
      <family val="3"/>
    </font>
    <font>
      <sz val="14"/>
      <name val="ＭＳ ゴシック"/>
      <family val="3"/>
    </font>
    <font>
      <sz val="10"/>
      <name val="ＭＳ Ｐゴシック"/>
      <family val="3"/>
    </font>
    <font>
      <b/>
      <sz val="9"/>
      <name val="ＭＳ ゴシック"/>
      <family val="3"/>
    </font>
    <font>
      <sz val="9.5"/>
      <name val="ＭＳ Ｐゴシック"/>
      <family val="3"/>
    </font>
    <font>
      <b/>
      <sz val="11"/>
      <color indexed="10"/>
      <name val="ＭＳ Ｐゴシック"/>
      <family val="3"/>
    </font>
    <font>
      <b/>
      <u val="single"/>
      <sz val="14"/>
      <color indexed="10"/>
      <name val="ＭＳ Ｐゴシック"/>
      <family val="3"/>
    </font>
    <font>
      <b/>
      <sz val="14"/>
      <color indexed="30"/>
      <name val="ＭＳ Ｐゴシック"/>
      <family val="3"/>
    </font>
    <font>
      <b/>
      <sz val="14"/>
      <name val="ＭＳ ゴシック"/>
      <family val="3"/>
    </font>
    <font>
      <sz val="10"/>
      <color indexed="8"/>
      <name val="ＭＳ ゴシック"/>
      <family val="3"/>
    </font>
    <font>
      <b/>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ゴシック"/>
      <family val="3"/>
    </font>
    <font>
      <b/>
      <sz val="12"/>
      <color indexed="8"/>
      <name val="ＭＳ ゴシック"/>
      <family val="3"/>
    </font>
    <font>
      <sz val="11"/>
      <color indexed="8"/>
      <name val="ＭＳ 明朝"/>
      <family val="1"/>
    </font>
    <font>
      <sz val="14"/>
      <color indexed="10"/>
      <name val="ＭＳ Ｐゴシック"/>
      <family val="3"/>
    </font>
    <font>
      <sz val="12"/>
      <color indexed="10"/>
      <name val="ＭＳ Ｐゴシック"/>
      <family val="3"/>
    </font>
    <font>
      <sz val="12"/>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sz val="12"/>
      <color indexed="10"/>
      <name val="ＭＳ ゴシック"/>
      <family val="3"/>
    </font>
    <font>
      <u val="single"/>
      <sz val="12"/>
      <color indexed="8"/>
      <name val="ＭＳ ゴシック"/>
      <family val="3"/>
    </font>
    <font>
      <sz val="11"/>
      <color indexed="10"/>
      <name val="ＭＳ ゴシック"/>
      <family val="3"/>
    </font>
    <font>
      <b/>
      <sz val="11"/>
      <color indexed="30"/>
      <name val="ＭＳ ゴシック"/>
      <family val="3"/>
    </font>
    <font>
      <b/>
      <sz val="6"/>
      <name val="ＭＳ Ｐゴシック"/>
      <family val="3"/>
    </font>
    <font>
      <sz val="10"/>
      <color indexed="8"/>
      <name val="ＭＳ Ｐゴシック"/>
      <family val="3"/>
    </font>
    <font>
      <sz val="9"/>
      <color indexed="8"/>
      <name val="ＭＳ Ｐゴシック"/>
      <family val="3"/>
    </font>
    <font>
      <b/>
      <sz val="14"/>
      <color indexed="9"/>
      <name val="ＭＳ Ｐゴシック"/>
      <family val="3"/>
    </font>
    <font>
      <b/>
      <sz val="14"/>
      <color indexed="9"/>
      <name val="ＭＳ ゴシック"/>
      <family val="3"/>
    </font>
    <font>
      <b/>
      <sz val="36"/>
      <color indexed="21"/>
      <name val="ＭＳ Ｐゴシック"/>
      <family val="3"/>
    </font>
    <font>
      <b/>
      <sz val="14"/>
      <color indexed="10"/>
      <name val="ＭＳ ゴシック"/>
      <family val="3"/>
    </font>
    <font>
      <sz val="16"/>
      <color indexed="56"/>
      <name val="ＭＳ Ｐゴシック"/>
      <family val="3"/>
    </font>
    <font>
      <sz val="12"/>
      <color indexed="56"/>
      <name val="ＭＳ Ｐゴシック"/>
      <family val="3"/>
    </font>
    <font>
      <b/>
      <sz val="14"/>
      <color indexed="56"/>
      <name val="ＭＳ Ｐゴシック"/>
      <family val="3"/>
    </font>
    <font>
      <b/>
      <u val="single"/>
      <sz val="14"/>
      <color indexed="30"/>
      <name val="ＭＳ Ｐゴシック"/>
      <family val="3"/>
    </font>
    <font>
      <b/>
      <sz val="12"/>
      <color indexed="10"/>
      <name val="ＭＳ Ｐゴシック"/>
      <family val="3"/>
    </font>
    <font>
      <b/>
      <sz val="12"/>
      <color indexed="30"/>
      <name val="ＭＳ Ｐゴシック"/>
      <family val="3"/>
    </font>
    <font>
      <sz val="14"/>
      <color indexed="8"/>
      <name val="ＭＳ Ｐゴシック"/>
      <family val="3"/>
    </font>
    <font>
      <sz val="14"/>
      <color indexed="56"/>
      <name val="ＭＳ Ｐゴシック"/>
      <family val="3"/>
    </font>
    <font>
      <b/>
      <sz val="14"/>
      <color indexed="8"/>
      <name val="ＭＳ Ｐゴシック"/>
      <family val="3"/>
    </font>
    <font>
      <sz val="11"/>
      <color indexed="56"/>
      <name val="ＭＳ Ｐゴシック"/>
      <family val="3"/>
    </font>
    <font>
      <sz val="12"/>
      <color indexed="47"/>
      <name val="ＭＳ ゴシック"/>
      <family val="3"/>
    </font>
    <font>
      <b/>
      <sz val="12"/>
      <color indexed="10"/>
      <name val="ＭＳ ゴシック"/>
      <family val="3"/>
    </font>
    <font>
      <sz val="8"/>
      <color indexed="8"/>
      <name val="ＭＳ Ｐゴシック"/>
      <family val="3"/>
    </font>
    <font>
      <b/>
      <sz val="11"/>
      <name val="ＭＳ Ｐゴシック"/>
      <family val="3"/>
    </font>
    <font>
      <sz val="26"/>
      <color indexed="30"/>
      <name val="ＭＳ Ｐゴシック"/>
      <family val="3"/>
    </font>
    <font>
      <b/>
      <sz val="14"/>
      <color indexed="21"/>
      <name val="ＭＳ Ｐゴシック"/>
      <family val="3"/>
    </font>
    <font>
      <sz val="13"/>
      <color indexed="56"/>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ゴシック"/>
      <family val="3"/>
    </font>
    <font>
      <b/>
      <sz val="12"/>
      <color theme="1"/>
      <name val="ＭＳ ゴシック"/>
      <family val="3"/>
    </font>
    <font>
      <sz val="11"/>
      <color theme="1"/>
      <name val="ＭＳ 明朝"/>
      <family val="1"/>
    </font>
    <font>
      <sz val="11"/>
      <color theme="1"/>
      <name val="ＭＳ Ｐゴシック"/>
      <family val="3"/>
    </font>
    <font>
      <sz val="14"/>
      <color rgb="FFFF0000"/>
      <name val="ＭＳ Ｐゴシック"/>
      <family val="3"/>
    </font>
    <font>
      <sz val="12"/>
      <color rgb="FFFF0000"/>
      <name val="ＭＳ Ｐゴシック"/>
      <family val="3"/>
    </font>
    <font>
      <sz val="12"/>
      <color theme="1"/>
      <name val="ＭＳ Ｐゴシック"/>
      <family val="3"/>
    </font>
    <font>
      <sz val="16"/>
      <color theme="1"/>
      <name val="ＭＳ Ｐゴシック"/>
      <family val="3"/>
    </font>
    <font>
      <sz val="12"/>
      <color theme="1"/>
      <name val="Calibri"/>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sz val="9"/>
      <name val="Calibri"/>
      <family val="3"/>
    </font>
    <font>
      <b/>
      <sz val="9"/>
      <name val="Calibri"/>
      <family val="3"/>
    </font>
    <font>
      <sz val="12"/>
      <color rgb="FFFF0000"/>
      <name val="ＭＳ ゴシック"/>
      <family val="3"/>
    </font>
    <font>
      <u val="single"/>
      <sz val="12"/>
      <color theme="1"/>
      <name val="ＭＳ ゴシック"/>
      <family val="3"/>
    </font>
    <font>
      <sz val="11"/>
      <color rgb="FFFF0000"/>
      <name val="ＭＳ ゴシック"/>
      <family val="3"/>
    </font>
    <font>
      <sz val="14"/>
      <name val="Calibri"/>
      <family val="3"/>
    </font>
    <font>
      <b/>
      <sz val="11"/>
      <color rgb="FF0070C0"/>
      <name val="ＭＳ ゴシック"/>
      <family val="3"/>
    </font>
    <font>
      <sz val="12"/>
      <name val="Calibri"/>
      <family val="3"/>
    </font>
    <font>
      <sz val="16"/>
      <name val="Calibri"/>
      <family val="3"/>
    </font>
    <font>
      <b/>
      <sz val="6"/>
      <name val="Calibri"/>
      <family val="3"/>
    </font>
    <font>
      <sz val="11"/>
      <name val="Calibri"/>
      <family val="3"/>
    </font>
    <font>
      <sz val="10"/>
      <color theme="1"/>
      <name val="Calibri"/>
      <family val="3"/>
    </font>
    <font>
      <sz val="9"/>
      <color theme="1"/>
      <name val="Calibri"/>
      <family val="3"/>
    </font>
    <font>
      <b/>
      <sz val="14"/>
      <name val="Calibri"/>
      <family val="3"/>
    </font>
    <font>
      <b/>
      <sz val="14"/>
      <color theme="0"/>
      <name val="Calibri"/>
      <family val="3"/>
    </font>
    <font>
      <b/>
      <sz val="14"/>
      <color theme="0"/>
      <name val="ＭＳ ゴシック"/>
      <family val="3"/>
    </font>
    <font>
      <b/>
      <sz val="36"/>
      <color theme="8" tint="-0.4999699890613556"/>
      <name val="Calibri"/>
      <family val="3"/>
    </font>
    <font>
      <b/>
      <sz val="14"/>
      <color rgb="FFFF0000"/>
      <name val="ＭＳ ゴシック"/>
      <family val="3"/>
    </font>
    <font>
      <sz val="16"/>
      <color rgb="FF002060"/>
      <name val="ＭＳ Ｐゴシック"/>
      <family val="3"/>
    </font>
    <font>
      <sz val="12"/>
      <color rgb="FF002060"/>
      <name val="ＭＳ Ｐゴシック"/>
      <family val="3"/>
    </font>
    <font>
      <sz val="12"/>
      <color rgb="FF002060"/>
      <name val="Calibri"/>
      <family val="3"/>
    </font>
    <font>
      <b/>
      <sz val="11"/>
      <color rgb="FF002060"/>
      <name val="ＭＳ Ｐゴシック"/>
      <family val="3"/>
    </font>
    <font>
      <b/>
      <sz val="14"/>
      <color rgb="FF002060"/>
      <name val="ＭＳ Ｐゴシック"/>
      <family val="3"/>
    </font>
    <font>
      <b/>
      <u val="single"/>
      <sz val="14"/>
      <color rgb="FF0070C0"/>
      <name val="Calibri"/>
      <family val="3"/>
    </font>
    <font>
      <b/>
      <sz val="14"/>
      <color rgb="FF0070C0"/>
      <name val="ＭＳ Ｐゴシック"/>
      <family val="3"/>
    </font>
    <font>
      <b/>
      <sz val="12"/>
      <color rgb="FFFF0000"/>
      <name val="Calibri"/>
      <family val="3"/>
    </font>
    <font>
      <b/>
      <sz val="12"/>
      <color rgb="FF0070C0"/>
      <name val="Calibri"/>
      <family val="3"/>
    </font>
    <font>
      <sz val="16"/>
      <color theme="1"/>
      <name val="Calibri"/>
      <family val="3"/>
    </font>
    <font>
      <b/>
      <sz val="14"/>
      <color rgb="FF002060"/>
      <name val="Calibri"/>
      <family val="3"/>
    </font>
    <font>
      <sz val="14"/>
      <color theme="1"/>
      <name val="ＭＳ Ｐゴシック"/>
      <family val="3"/>
    </font>
    <font>
      <sz val="14"/>
      <color rgb="FF002060"/>
      <name val="Calibri"/>
      <family val="3"/>
    </font>
    <font>
      <b/>
      <sz val="16"/>
      <name val="Calibri"/>
      <family val="3"/>
    </font>
    <font>
      <b/>
      <sz val="14"/>
      <color theme="1"/>
      <name val="Calibri"/>
      <family val="3"/>
    </font>
    <font>
      <sz val="11"/>
      <color rgb="FF002060"/>
      <name val="Calibri"/>
      <family val="3"/>
    </font>
    <font>
      <sz val="12"/>
      <color theme="9" tint="0.7999799847602844"/>
      <name val="ＭＳ ゴシック"/>
      <family val="3"/>
    </font>
    <font>
      <b/>
      <sz val="12"/>
      <color rgb="FFFF0000"/>
      <name val="ＭＳ ゴシック"/>
      <family val="3"/>
    </font>
    <font>
      <sz val="8"/>
      <color theme="1"/>
      <name val="ＭＳ Ｐゴシック"/>
      <family val="3"/>
    </font>
    <font>
      <b/>
      <sz val="11"/>
      <name val="Calibri"/>
      <family val="3"/>
    </font>
    <font>
      <sz val="11"/>
      <color rgb="FF002060"/>
      <name val="ＭＳ Ｐゴシック"/>
      <family val="3"/>
    </font>
    <font>
      <b/>
      <sz val="12"/>
      <name val="Calibri"/>
      <family val="3"/>
    </font>
    <font>
      <sz val="13"/>
      <color rgb="FF002060"/>
      <name val="Calibri"/>
      <family val="3"/>
    </font>
    <font>
      <b/>
      <sz val="11"/>
      <color rgb="FF002060"/>
      <name val="Calibri"/>
      <family val="3"/>
    </font>
    <font>
      <b/>
      <sz val="14"/>
      <color theme="8" tint="-0.4999699890613556"/>
      <name val="Calibri"/>
      <family val="3"/>
    </font>
    <font>
      <sz val="26"/>
      <color rgb="FF0070C0"/>
      <name val="Calibri"/>
      <family val="3"/>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B9"/>
        <bgColor indexed="64"/>
      </patternFill>
    </fill>
    <fill>
      <patternFill patternType="solid">
        <fgColor rgb="FFFF0000"/>
        <bgColor indexed="64"/>
      </patternFill>
    </fill>
    <fill>
      <patternFill patternType="solid">
        <fgColor theme="8" tint="-0.24997000396251678"/>
        <bgColor indexed="64"/>
      </patternFill>
    </fill>
    <fill>
      <patternFill patternType="solid">
        <fgColor rgb="FFFFFF00"/>
        <bgColor indexed="64"/>
      </patternFill>
    </fill>
    <fill>
      <patternFill patternType="solid">
        <fgColor rgb="FFFFC000"/>
        <bgColor indexed="64"/>
      </patternFill>
    </fill>
    <fill>
      <patternFill patternType="solid">
        <fgColor rgb="FFB7DEE8"/>
        <bgColor indexed="64"/>
      </patternFill>
    </fill>
    <fill>
      <patternFill patternType="solid">
        <fgColor rgb="FFDAEEF3"/>
        <bgColor indexed="64"/>
      </patternFill>
    </fill>
  </fills>
  <borders count="2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style="medium"/>
      <right style="medium"/>
      <top>
        <color indexed="63"/>
      </top>
      <bottom style="medium"/>
    </border>
    <border>
      <left style="medium"/>
      <right style="medium"/>
      <top style="thin"/>
      <bottom style="thin"/>
    </border>
    <border>
      <left style="thick"/>
      <right style="thin"/>
      <top style="thick"/>
      <bottom style="hair"/>
    </border>
    <border>
      <left style="thick"/>
      <right style="thin"/>
      <top style="hair"/>
      <bottom style="hair"/>
    </border>
    <border>
      <left style="thick"/>
      <right style="thin"/>
      <top style="hair"/>
      <bottom style="thick"/>
    </border>
    <border>
      <left style="double"/>
      <right style="thin"/>
      <top style="thin"/>
      <bottom style="double"/>
    </border>
    <border>
      <left>
        <color indexed="63"/>
      </left>
      <right style="thin"/>
      <top style="thin"/>
      <bottom style="double"/>
    </border>
    <border>
      <left style="thin"/>
      <right style="double"/>
      <top style="double"/>
      <bottom style="thin"/>
    </border>
    <border>
      <left style="thin"/>
      <right style="double"/>
      <top/>
      <bottom style="thin"/>
    </border>
    <border>
      <left/>
      <right style="thin"/>
      <top style="thin"/>
      <bottom style="thin"/>
    </border>
    <border>
      <left style="thin"/>
      <right style="double"/>
      <top style="thin"/>
      <bottom style="thin"/>
    </border>
    <border>
      <left>
        <color indexed="63"/>
      </left>
      <right style="thick"/>
      <top style="hair"/>
      <bottom style="thick"/>
    </border>
    <border>
      <left style="thin"/>
      <right style="thin"/>
      <top style="medium"/>
      <bottom/>
    </border>
    <border>
      <left style="thin"/>
      <right/>
      <top style="medium"/>
      <bottom/>
    </border>
    <border>
      <left/>
      <right/>
      <top/>
      <bottom style="mediu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medium"/>
      <right style="thin"/>
      <top style="medium"/>
      <bottom style="thin"/>
    </border>
    <border>
      <left>
        <color indexed="63"/>
      </left>
      <right style="thin"/>
      <top style="thin"/>
      <bottom style="medium"/>
    </border>
    <border>
      <left>
        <color indexed="63"/>
      </left>
      <right style="medium"/>
      <top/>
      <bottom style="thin"/>
    </border>
    <border>
      <left>
        <color indexed="63"/>
      </left>
      <right style="medium"/>
      <top style="thin"/>
      <bottom style="medium"/>
    </border>
    <border>
      <left/>
      <right style="thin"/>
      <top/>
      <bottom style="thin"/>
    </border>
    <border>
      <left style="medium"/>
      <right style="medium"/>
      <top style="medium"/>
      <bottom>
        <color indexed="63"/>
      </bottom>
    </border>
    <border>
      <left style="medium"/>
      <right style="medium"/>
      <top style="medium"/>
      <bottom style="thin"/>
    </border>
    <border>
      <left>
        <color indexed="63"/>
      </left>
      <right>
        <color indexed="63"/>
      </right>
      <top style="hair"/>
      <bottom style="thick"/>
    </border>
    <border>
      <left style="thin"/>
      <right/>
      <top style="hair"/>
      <bottom style="hair"/>
    </border>
    <border>
      <left>
        <color indexed="63"/>
      </left>
      <right>
        <color indexed="63"/>
      </right>
      <top style="hair"/>
      <bottom style="hair"/>
    </border>
    <border>
      <left/>
      <right/>
      <top/>
      <bottom style="thin"/>
    </border>
    <border>
      <left/>
      <right style="thin"/>
      <top/>
      <bottom/>
    </border>
    <border>
      <left style="thin"/>
      <right style="thin"/>
      <top style="thin"/>
      <bottom/>
    </border>
    <border>
      <left/>
      <right style="thin"/>
      <top style="thin"/>
      <bottom/>
    </border>
    <border diagonalUp="1">
      <left style="thin"/>
      <right style="thin"/>
      <top style="thin"/>
      <bottom style="thin"/>
      <diagonal style="thin"/>
    </border>
    <border>
      <left/>
      <right/>
      <top style="thin"/>
      <bottom/>
    </border>
    <border>
      <left style="thin"/>
      <right/>
      <top style="thin"/>
      <bottom/>
    </border>
    <border>
      <left style="medium">
        <color rgb="FF002060"/>
      </left>
      <right style="medium">
        <color rgb="FF002060"/>
      </right>
      <top style="medium">
        <color rgb="FF002060"/>
      </top>
      <bottom/>
    </border>
    <border>
      <left style="medium">
        <color rgb="FF002060"/>
      </left>
      <right style="thin"/>
      <top style="thin"/>
      <bottom>
        <color indexed="63"/>
      </bottom>
    </border>
    <border>
      <left style="mediumDashed">
        <color rgb="FF0070C0"/>
      </left>
      <right style="mediumDashed">
        <color rgb="FF0070C0"/>
      </right>
      <top style="mediumDashed">
        <color rgb="FF0070C0"/>
      </top>
      <bottom/>
    </border>
    <border>
      <left style="thin"/>
      <right style="medium">
        <color rgb="FFFF0000"/>
      </right>
      <top style="thin"/>
      <bottom>
        <color indexed="63"/>
      </bottom>
    </border>
    <border>
      <left style="medium">
        <color rgb="FFFF0000"/>
      </left>
      <right style="medium">
        <color rgb="FFFF0000"/>
      </right>
      <top style="medium">
        <color rgb="FFFF0000"/>
      </top>
      <bottom>
        <color indexed="63"/>
      </bottom>
    </border>
    <border>
      <left style="thin"/>
      <right style="thin"/>
      <top/>
      <bottom/>
    </border>
    <border>
      <left style="thin"/>
      <right/>
      <top/>
      <bottom/>
    </border>
    <border>
      <left style="medium">
        <color rgb="FF002060"/>
      </left>
      <right style="medium">
        <color rgb="FF002060"/>
      </right>
      <top>
        <color indexed="63"/>
      </top>
      <bottom>
        <color indexed="63"/>
      </bottom>
    </border>
    <border>
      <left style="thin"/>
      <right style="medium">
        <color rgb="FFFF0000"/>
      </right>
      <top>
        <color indexed="63"/>
      </top>
      <bottom>
        <color indexed="63"/>
      </bottom>
    </border>
    <border>
      <left style="medium">
        <color rgb="FFFF0000"/>
      </left>
      <right style="medium">
        <color rgb="FFFF0000"/>
      </right>
      <top>
        <color indexed="63"/>
      </top>
      <bottom>
        <color indexed="63"/>
      </bottom>
    </border>
    <border>
      <left style="thin"/>
      <right/>
      <top/>
      <bottom style="thin"/>
    </border>
    <border>
      <left style="medium">
        <color rgb="FF002060"/>
      </left>
      <right style="medium">
        <color rgb="FF002060"/>
      </right>
      <top/>
      <bottom style="thin"/>
    </border>
    <border>
      <left style="thin"/>
      <right style="medium">
        <color rgb="FFFF0000"/>
      </right>
      <top/>
      <bottom style="thin"/>
    </border>
    <border>
      <left style="medium">
        <color rgb="FFFF0000"/>
      </left>
      <right style="medium">
        <color rgb="FFFF0000"/>
      </right>
      <top/>
      <bottom style="thin"/>
    </border>
    <border>
      <left style="thin"/>
      <right style="medium">
        <color rgb="FFFF0000"/>
      </right>
      <top style="thin"/>
      <bottom style="hair"/>
    </border>
    <border>
      <left style="thin"/>
      <right style="medium">
        <color rgb="FFFF0000"/>
      </right>
      <top style="hair"/>
      <bottom style="hair"/>
    </border>
    <border diagonalUp="1">
      <left>
        <color indexed="63"/>
      </left>
      <right style="thin"/>
      <top>
        <color indexed="63"/>
      </top>
      <bottom style="thin"/>
      <diagonal style="thin"/>
    </border>
    <border>
      <left style="double">
        <color rgb="FF002060"/>
      </left>
      <right style="thin">
        <color rgb="FF002060"/>
      </right>
      <top style="double">
        <color rgb="FF002060"/>
      </top>
      <bottom style="thin">
        <color rgb="FF002060"/>
      </bottom>
    </border>
    <border>
      <left style="thin">
        <color rgb="FF002060"/>
      </left>
      <right style="thin">
        <color rgb="FF002060"/>
      </right>
      <top style="double">
        <color rgb="FF002060"/>
      </top>
      <bottom style="thin">
        <color rgb="FF002060"/>
      </bottom>
    </border>
    <border>
      <left style="thin">
        <color rgb="FF002060"/>
      </left>
      <right style="double">
        <color rgb="FF002060"/>
      </right>
      <top style="double">
        <color rgb="FF002060"/>
      </top>
      <bottom style="thin">
        <color rgb="FF002060"/>
      </bottom>
    </border>
    <border>
      <left style="thin"/>
      <right/>
      <top style="thin"/>
      <bottom style="thin"/>
    </border>
    <border>
      <left>
        <color indexed="63"/>
      </left>
      <right style="medium"/>
      <top>
        <color indexed="63"/>
      </top>
      <bottom style="medium"/>
    </border>
    <border>
      <left>
        <color indexed="63"/>
      </left>
      <right style="medium"/>
      <top style="thin"/>
      <bottom style="thin"/>
    </border>
    <border>
      <left style="medium"/>
      <right style="medium"/>
      <top style="medium"/>
      <bottom style="medium"/>
    </border>
    <border>
      <left style="medium"/>
      <right style="thin"/>
      <top style="medium"/>
      <bottom style="medium"/>
    </border>
    <border>
      <left>
        <color indexed="63"/>
      </left>
      <right style="medium"/>
      <top style="medium"/>
      <bottom style="mediu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medium">
        <color rgb="FF0070C0"/>
      </left>
      <right style="thick">
        <color rgb="FF0070C0"/>
      </right>
      <top style="medium">
        <color rgb="FF0070C0"/>
      </top>
      <bottom style="medium">
        <color rgb="FF0070C0"/>
      </bottom>
    </border>
    <border>
      <left style="medium">
        <color rgb="FF0070C0"/>
      </left>
      <right style="thick">
        <color rgb="FF0070C0"/>
      </right>
      <top style="thick">
        <color rgb="FF0070C0"/>
      </top>
      <bottom style="medium">
        <color rgb="FF0070C0"/>
      </bottom>
    </border>
    <border>
      <left style="thin"/>
      <right style="thin"/>
      <top style="thin"/>
      <bottom style="hair"/>
    </border>
    <border>
      <left style="thin"/>
      <right style="thin"/>
      <top style="hair"/>
      <bottom style="hair"/>
    </border>
    <border>
      <left style="medium">
        <color rgb="FFFF0000"/>
      </left>
      <right style="medium">
        <color rgb="FFFF0000"/>
      </right>
      <top style="thin"/>
      <bottom style="hair"/>
    </border>
    <border>
      <left style="medium">
        <color rgb="FFFF0000"/>
      </left>
      <right style="thin"/>
      <top style="thin"/>
      <bottom style="hair"/>
    </border>
    <border>
      <left style="medium">
        <color rgb="FFFF0000"/>
      </left>
      <right style="medium">
        <color rgb="FFFF0000"/>
      </right>
      <top style="hair"/>
      <bottom style="hair"/>
    </border>
    <border>
      <left style="medium">
        <color rgb="FFFF0000"/>
      </left>
      <right style="thin"/>
      <top style="hair"/>
      <bottom style="hair"/>
    </border>
    <border>
      <left style="thin"/>
      <right>
        <color indexed="63"/>
      </right>
      <top style="thin"/>
      <bottom style="hair"/>
    </border>
    <border>
      <left style="medium">
        <color rgb="FF002060"/>
      </left>
      <right style="medium">
        <color rgb="FF002060"/>
      </right>
      <top style="thin"/>
      <bottom style="hair"/>
    </border>
    <border>
      <left style="medium">
        <color rgb="FF002060"/>
      </left>
      <right style="medium">
        <color rgb="FF002060"/>
      </right>
      <top style="hair"/>
      <bottom style="hair"/>
    </border>
    <border>
      <left style="medium">
        <color rgb="FF002060"/>
      </left>
      <right style="thin"/>
      <top style="hair"/>
      <bottom style="hair"/>
    </border>
    <border>
      <left/>
      <right style="thin"/>
      <top style="hair"/>
      <bottom style="hair"/>
    </border>
    <border>
      <left style="mediumDashed">
        <color rgb="FF0070C0"/>
      </left>
      <right style="mediumDashed">
        <color rgb="FF0070C0"/>
      </right>
      <top style="hair"/>
      <bottom style="hair"/>
    </border>
    <border>
      <left style="mediumDashed">
        <color rgb="FF0070C0"/>
      </left>
      <right style="thin"/>
      <top style="hair"/>
      <bottom style="hair"/>
    </border>
    <border diagonalUp="1">
      <left style="thin"/>
      <right style="thin"/>
      <top>
        <color indexed="63"/>
      </top>
      <bottom style="thin"/>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style="double">
        <color rgb="FF002060"/>
      </left>
      <right style="thin">
        <color rgb="FF002060"/>
      </right>
      <top style="thin">
        <color rgb="FF002060"/>
      </top>
      <bottom style="thin">
        <color rgb="FF002060"/>
      </bottom>
    </border>
    <border>
      <left style="thin">
        <color rgb="FF002060"/>
      </left>
      <right style="thin">
        <color rgb="FF002060"/>
      </right>
      <top style="thin">
        <color rgb="FF002060"/>
      </top>
      <bottom style="thin">
        <color rgb="FF002060"/>
      </bottom>
    </border>
    <border>
      <left style="thin">
        <color rgb="FF002060"/>
      </left>
      <right style="double">
        <color rgb="FF002060"/>
      </right>
      <top style="thin">
        <color rgb="FF002060"/>
      </top>
      <bottom style="thin">
        <color rgb="FF002060"/>
      </bottom>
    </border>
    <border>
      <left style="double">
        <color rgb="FF002060"/>
      </left>
      <right style="thin">
        <color rgb="FF002060"/>
      </right>
      <top style="thin">
        <color rgb="FF002060"/>
      </top>
      <bottom style="double">
        <color rgb="FF002060"/>
      </bottom>
    </border>
    <border>
      <left style="thin">
        <color rgb="FF002060"/>
      </left>
      <right style="thin">
        <color rgb="FF002060"/>
      </right>
      <top style="thin">
        <color rgb="FF002060"/>
      </top>
      <bottom style="double">
        <color rgb="FF002060"/>
      </bottom>
    </border>
    <border>
      <left style="thin">
        <color rgb="FF002060"/>
      </left>
      <right style="double">
        <color rgb="FF002060"/>
      </right>
      <top style="thin">
        <color rgb="FF002060"/>
      </top>
      <bottom style="double">
        <color rgb="FF002060"/>
      </bottom>
    </border>
    <border>
      <left style="thin">
        <color rgb="FF002060"/>
      </left>
      <right style="medium">
        <color rgb="FF002060"/>
      </right>
      <top style="medium">
        <color rgb="FF002060"/>
      </top>
      <bottom style="thin">
        <color rgb="FF002060"/>
      </bottom>
    </border>
    <border>
      <left style="thin"/>
      <right style="medium"/>
      <top style="thin">
        <color rgb="FF002060"/>
      </top>
      <bottom style="thin">
        <color rgb="FF002060"/>
      </bottom>
    </border>
    <border>
      <left style="thin">
        <color rgb="FF002060"/>
      </left>
      <right style="medium"/>
      <top style="thin">
        <color rgb="FF002060"/>
      </top>
      <bottom style="medium">
        <color rgb="FF002060"/>
      </bottom>
    </border>
    <border>
      <left style="medium">
        <color rgb="FF0070C0"/>
      </left>
      <right style="thick">
        <color rgb="FF0070C0"/>
      </right>
      <top style="medium">
        <color rgb="FF0070C0"/>
      </top>
      <bottom style="thick">
        <color rgb="FF0070C0"/>
      </bottom>
    </border>
    <border>
      <left>
        <color indexed="63"/>
      </left>
      <right style="thin"/>
      <top style="double"/>
      <bottom style="thin"/>
    </border>
    <border>
      <left style="double"/>
      <right style="thin"/>
      <top style="double"/>
      <bottom style="thin"/>
    </border>
    <border>
      <left style="double"/>
      <right style="thin"/>
      <top style="thin"/>
      <bottom style="thin"/>
    </border>
    <border>
      <left style="thin"/>
      <right>
        <color indexed="63"/>
      </right>
      <top style="hair"/>
      <bottom style="thick"/>
    </border>
    <border>
      <left style="thin"/>
      <right style="thin"/>
      <top style="hair"/>
      <bottom>
        <color indexed="63"/>
      </bottom>
    </border>
    <border>
      <left style="thin"/>
      <right style="thin"/>
      <top style="hair"/>
      <bottom style="thin"/>
    </border>
    <border>
      <left style="medium">
        <color rgb="FF002060"/>
      </left>
      <right style="medium">
        <color rgb="FF002060"/>
      </right>
      <top>
        <color indexed="63"/>
      </top>
      <bottom style="medium">
        <color rgb="FF002060"/>
      </bottom>
    </border>
    <border>
      <left style="medium">
        <color rgb="FF002060"/>
      </left>
      <right style="thin"/>
      <top>
        <color indexed="63"/>
      </top>
      <bottom style="thin"/>
    </border>
    <border>
      <left style="mediumDashed">
        <color rgb="FF0070C0"/>
      </left>
      <right style="mediumDashed">
        <color rgb="FF0070C0"/>
      </right>
      <top/>
      <bottom style="mediumDashed">
        <color rgb="FF0070C0"/>
      </bottom>
    </border>
    <border>
      <left style="medium">
        <color rgb="FFFF0000"/>
      </left>
      <right style="medium">
        <color rgb="FFFF0000"/>
      </right>
      <top>
        <color indexed="63"/>
      </top>
      <bottom style="medium">
        <color rgb="FFFF0000"/>
      </bottom>
    </border>
    <border>
      <left style="thin"/>
      <right style="medium"/>
      <top style="medium"/>
      <bottom>
        <color indexed="63"/>
      </bottom>
    </border>
    <border>
      <left style="thin"/>
      <right style="medium"/>
      <top/>
      <bottom style="medium"/>
    </border>
    <border>
      <left style="thin"/>
      <right style="medium"/>
      <top style="thin"/>
      <bottom style="thin"/>
    </border>
    <border>
      <left style="thin"/>
      <right style="medium"/>
      <top style="thin"/>
      <bottom style="medium"/>
    </border>
    <border>
      <left style="thin"/>
      <right style="medium"/>
      <top style="medium"/>
      <bottom style="medium"/>
    </border>
    <border>
      <left style="thin"/>
      <right>
        <color indexed="63"/>
      </right>
      <top style="medium"/>
      <bottom style="thin"/>
    </border>
    <border>
      <left style="thin"/>
      <right>
        <color indexed="63"/>
      </right>
      <top style="thin"/>
      <bottom style="medium"/>
    </border>
    <border>
      <left/>
      <right style="medium"/>
      <top style="medium"/>
      <bottom style="thin"/>
    </border>
    <border>
      <left/>
      <right/>
      <top style="thin"/>
      <bottom style="thin"/>
    </border>
    <border>
      <left style="double">
        <color rgb="FF002060"/>
      </left>
      <right>
        <color indexed="63"/>
      </right>
      <top>
        <color indexed="63"/>
      </top>
      <bottom>
        <color indexed="63"/>
      </bottom>
    </border>
    <border>
      <left style="mediumDashed">
        <color rgb="FF0070C0"/>
      </left>
      <right style="mediumDashed">
        <color rgb="FF0070C0"/>
      </right>
      <top/>
      <bottom/>
    </border>
    <border>
      <left style="mediumDashed">
        <color rgb="FF0070C0"/>
      </left>
      <right style="mediumDashed">
        <color rgb="FF0070C0"/>
      </right>
      <top/>
      <bottom style="thin"/>
    </border>
    <border>
      <left style="thin"/>
      <right style="hair"/>
      <top style="thin"/>
      <bottom/>
    </border>
    <border>
      <left style="thin"/>
      <right style="hair"/>
      <top/>
      <bottom style="thin"/>
    </border>
    <border>
      <left style="hair"/>
      <right style="hair"/>
      <top style="thin"/>
      <bottom>
        <color indexed="63"/>
      </bottom>
    </border>
    <border>
      <left style="hair"/>
      <right style="thin"/>
      <top style="thin"/>
      <bottom/>
    </border>
    <border>
      <left>
        <color indexed="63"/>
      </left>
      <right style="thin"/>
      <top style="thin"/>
      <bottom style="hair"/>
    </border>
    <border>
      <left style="medium"/>
      <right style="medium"/>
      <top style="thick">
        <color theme="8" tint="-0.4999699890613556"/>
      </top>
      <bottom>
        <color indexed="63"/>
      </bottom>
    </border>
    <border>
      <left style="medium"/>
      <right style="medium"/>
      <top>
        <color indexed="63"/>
      </top>
      <bottom>
        <color indexed="63"/>
      </bottom>
    </border>
    <border>
      <left style="hair"/>
      <right style="hair"/>
      <top>
        <color indexed="63"/>
      </top>
      <bottom style="thin"/>
    </border>
    <border>
      <left style="hair"/>
      <right style="thin"/>
      <top/>
      <bottom style="thin"/>
    </border>
    <border>
      <left style="thin"/>
      <right style="double"/>
      <top style="thin"/>
      <bottom>
        <color indexed="63"/>
      </bottom>
    </border>
    <border>
      <left style="thin"/>
      <right style="double"/>
      <top>
        <color indexed="63"/>
      </top>
      <bottom style="double"/>
    </border>
    <border>
      <left style="thin">
        <color rgb="FF002060"/>
      </left>
      <right style="thin">
        <color rgb="FF002060"/>
      </right>
      <top style="medium">
        <color rgb="FF002060"/>
      </top>
      <bottom style="thin">
        <color rgb="FF002060"/>
      </bottom>
    </border>
    <border>
      <left style="thin">
        <color rgb="FF002060"/>
      </left>
      <right style="medium">
        <color rgb="FF002060"/>
      </right>
      <top style="thin">
        <color rgb="FF002060"/>
      </top>
      <bottom style="thin">
        <color rgb="FF002060"/>
      </bottom>
    </border>
    <border>
      <left style="thin">
        <color rgb="FF002060"/>
      </left>
      <right style="thin">
        <color rgb="FF002060"/>
      </right>
      <top style="thin">
        <color rgb="FF002060"/>
      </top>
      <bottom style="medium">
        <color rgb="FF002060"/>
      </bottom>
    </border>
    <border>
      <left style="thin">
        <color rgb="FF002060"/>
      </left>
      <right style="medium">
        <color rgb="FF002060"/>
      </right>
      <top style="thin">
        <color rgb="FF002060"/>
      </top>
      <bottom style="medium">
        <color rgb="FF002060"/>
      </bottom>
    </border>
    <border>
      <left style="double"/>
      <right/>
      <top style="thin"/>
      <bottom style="thin"/>
    </border>
    <border>
      <left>
        <color indexed="63"/>
      </left>
      <right style="medium">
        <color rgb="FF002060"/>
      </right>
      <top>
        <color indexed="63"/>
      </top>
      <bottom>
        <color indexed="63"/>
      </bottom>
    </border>
    <border>
      <left style="medium">
        <color rgb="FF002060"/>
      </left>
      <right style="thin">
        <color rgb="FF002060"/>
      </right>
      <top style="thin">
        <color rgb="FF002060"/>
      </top>
      <bottom style="thin">
        <color rgb="FF002060"/>
      </bottom>
    </border>
    <border>
      <left style="medium">
        <color rgb="FF002060"/>
      </left>
      <right style="thin">
        <color rgb="FF002060"/>
      </right>
      <top style="thin">
        <color rgb="FF002060"/>
      </top>
      <bottom style="medium">
        <color rgb="FF002060"/>
      </bottom>
    </border>
    <border>
      <left style="medium">
        <color rgb="FF002060"/>
      </left>
      <right style="thin">
        <color rgb="FF002060"/>
      </right>
      <top style="medium">
        <color rgb="FF002060"/>
      </top>
      <bottom style="thin">
        <color rgb="FF002060"/>
      </bottom>
    </border>
    <border>
      <left style="thin"/>
      <right style="thin"/>
      <top>
        <color indexed="63"/>
      </top>
      <bottom style="hair"/>
    </border>
    <border>
      <left style="thin"/>
      <right style="mediumDashed">
        <color rgb="FF0070C0"/>
      </right>
      <top style="thin"/>
      <bottom>
        <color indexed="63"/>
      </bottom>
    </border>
    <border>
      <left style="thin"/>
      <right style="mediumDashed">
        <color rgb="FF0070C0"/>
      </right>
      <top>
        <color indexed="63"/>
      </top>
      <bottom style="hair"/>
    </border>
    <border>
      <left style="mediumDashed">
        <color rgb="FF0070C0"/>
      </left>
      <right style="mediumDashed">
        <color rgb="FF0070C0"/>
      </right>
      <top style="thin"/>
      <bottom>
        <color indexed="63"/>
      </bottom>
    </border>
    <border>
      <left style="mediumDashed">
        <color rgb="FF0070C0"/>
      </left>
      <right style="mediumDashed">
        <color rgb="FF0070C0"/>
      </right>
      <top>
        <color indexed="63"/>
      </top>
      <bottom style="hair"/>
    </border>
    <border>
      <left style="mediumDashed">
        <color rgb="FF0070C0"/>
      </left>
      <right style="thin"/>
      <top style="thin"/>
      <bottom>
        <color indexed="63"/>
      </bottom>
    </border>
    <border>
      <left style="mediumDashed">
        <color rgb="FF0070C0"/>
      </left>
      <right style="thin"/>
      <top>
        <color indexed="63"/>
      </top>
      <bottom style="hair"/>
    </border>
    <border>
      <left style="thick">
        <color rgb="FF0070C0"/>
      </left>
      <right style="medium">
        <color rgb="FF0070C0"/>
      </right>
      <top style="medium">
        <color rgb="FF0070C0"/>
      </top>
      <bottom style="medium">
        <color rgb="FF0070C0"/>
      </bottom>
    </border>
    <border>
      <left style="medium">
        <color rgb="FF0070C0"/>
      </left>
      <right style="medium">
        <color rgb="FF0070C0"/>
      </right>
      <top style="medium">
        <color rgb="FF0070C0"/>
      </top>
      <bottom style="medium">
        <color rgb="FF0070C0"/>
      </bottom>
    </border>
    <border>
      <left style="thick">
        <color rgb="FF0070C0"/>
      </left>
      <right style="medium">
        <color rgb="FF0070C0"/>
      </right>
      <top style="medium">
        <color rgb="FF0070C0"/>
      </top>
      <bottom style="thick">
        <color rgb="FF0070C0"/>
      </bottom>
    </border>
    <border>
      <left style="medium">
        <color rgb="FF0070C0"/>
      </left>
      <right style="medium">
        <color rgb="FF0070C0"/>
      </right>
      <top style="medium">
        <color rgb="FF0070C0"/>
      </top>
      <bottom style="thick">
        <color rgb="FF0070C0"/>
      </bottom>
    </border>
    <border>
      <left style="medium">
        <color rgb="FF002060"/>
      </left>
      <right>
        <color indexed="63"/>
      </right>
      <top style="medium">
        <color rgb="FF002060"/>
      </top>
      <bottom style="thin">
        <color rgb="FF002060"/>
      </bottom>
    </border>
    <border>
      <left>
        <color indexed="63"/>
      </left>
      <right style="thin">
        <color rgb="FF002060"/>
      </right>
      <top style="medium">
        <color rgb="FF002060"/>
      </top>
      <bottom style="thin">
        <color rgb="FF002060"/>
      </bottom>
    </border>
    <border>
      <left style="medium"/>
      <right style="thin"/>
      <top style="thin">
        <color rgb="FF002060"/>
      </top>
      <bottom style="thin">
        <color rgb="FF002060"/>
      </bottom>
    </border>
    <border>
      <left style="thin"/>
      <right style="thin"/>
      <top style="thin">
        <color rgb="FF002060"/>
      </top>
      <bottom style="thin">
        <color rgb="FF002060"/>
      </bottom>
    </border>
    <border>
      <left style="medium"/>
      <right style="medium"/>
      <top style="thin"/>
      <bottom/>
    </border>
    <border>
      <left>
        <color indexed="63"/>
      </left>
      <right style="thick">
        <color rgb="FF0070C0"/>
      </right>
      <top>
        <color indexed="63"/>
      </top>
      <bottom>
        <color indexed="63"/>
      </bottom>
    </border>
    <border>
      <left style="hair"/>
      <right/>
      <top/>
      <bottom/>
    </border>
    <border>
      <left style="medium"/>
      <right>
        <color indexed="63"/>
      </right>
      <top style="thin">
        <color rgb="FF002060"/>
      </top>
      <bottom style="medium">
        <color rgb="FF002060"/>
      </bottom>
    </border>
    <border>
      <left>
        <color indexed="63"/>
      </left>
      <right style="thin">
        <color rgb="FF002060"/>
      </right>
      <top style="thin">
        <color rgb="FF002060"/>
      </top>
      <bottom style="medium">
        <color rgb="FF002060"/>
      </bottom>
    </border>
    <border>
      <left style="thick">
        <color rgb="FF0070C0"/>
      </left>
      <right style="medium">
        <color rgb="FF0070C0"/>
      </right>
      <top style="thick">
        <color rgb="FF0070C0"/>
      </top>
      <bottom style="medium">
        <color rgb="FF0070C0"/>
      </bottom>
    </border>
    <border>
      <left style="medium">
        <color rgb="FF0070C0"/>
      </left>
      <right style="medium">
        <color rgb="FF0070C0"/>
      </right>
      <top style="thick">
        <color rgb="FF0070C0"/>
      </top>
      <bottom style="medium">
        <color rgb="FF0070C0"/>
      </bottom>
    </border>
    <border>
      <left style="hair"/>
      <right>
        <color indexed="63"/>
      </right>
      <top style="thin"/>
      <bottom>
        <color indexed="63"/>
      </bottom>
    </border>
    <border>
      <left style="hair"/>
      <right>
        <color indexed="63"/>
      </right>
      <top>
        <color indexed="63"/>
      </top>
      <bottom style="thin"/>
    </border>
    <border>
      <left style="thick">
        <color rgb="FF0070C0"/>
      </left>
      <right>
        <color indexed="63"/>
      </right>
      <top style="thick">
        <color rgb="FF0070C0"/>
      </top>
      <bottom>
        <color indexed="63"/>
      </bottom>
    </border>
    <border>
      <left>
        <color indexed="63"/>
      </left>
      <right>
        <color indexed="63"/>
      </right>
      <top style="thick">
        <color rgb="FF0070C0"/>
      </top>
      <bottom>
        <color indexed="63"/>
      </bottom>
    </border>
    <border>
      <left>
        <color indexed="63"/>
      </left>
      <right style="thick">
        <color rgb="FF0070C0"/>
      </right>
      <top style="thick">
        <color rgb="FF0070C0"/>
      </top>
      <bottom>
        <color indexed="63"/>
      </bottom>
    </border>
    <border>
      <left style="thick">
        <color rgb="FF0070C0"/>
      </left>
      <right>
        <color indexed="63"/>
      </right>
      <top>
        <color indexed="63"/>
      </top>
      <bottom>
        <color indexed="63"/>
      </bottom>
    </border>
    <border>
      <left style="thick">
        <color rgb="FF0070C0"/>
      </left>
      <right>
        <color indexed="63"/>
      </right>
      <top>
        <color indexed="63"/>
      </top>
      <bottom style="thick">
        <color rgb="FF0070C0"/>
      </bottom>
    </border>
    <border>
      <left>
        <color indexed="63"/>
      </left>
      <right>
        <color indexed="63"/>
      </right>
      <top>
        <color indexed="63"/>
      </top>
      <bottom style="thick">
        <color rgb="FF0070C0"/>
      </bottom>
    </border>
    <border>
      <left>
        <color indexed="63"/>
      </left>
      <right style="thick">
        <color rgb="FF0070C0"/>
      </right>
      <top>
        <color indexed="63"/>
      </top>
      <bottom style="thick">
        <color rgb="FF0070C0"/>
      </bottom>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medium">
        <color rgb="FF002060"/>
      </left>
      <right style="thin"/>
      <top>
        <color indexed="63"/>
      </top>
      <bottom>
        <color indexed="63"/>
      </bottom>
    </border>
    <border>
      <left style="medium">
        <color rgb="FF002060"/>
      </left>
      <right style="thin"/>
      <top>
        <color indexed="63"/>
      </top>
      <bottom style="hair"/>
    </border>
    <border>
      <left>
        <color indexed="63"/>
      </left>
      <right style="medium"/>
      <top style="medium"/>
      <bottom>
        <color indexed="63"/>
      </bottom>
    </border>
    <border>
      <left style="medium"/>
      <right style="thin"/>
      <top style="medium"/>
      <bottom>
        <color indexed="63"/>
      </bottom>
    </border>
    <border>
      <left style="medium"/>
      <right style="thin"/>
      <top/>
      <bottom style="medium"/>
    </border>
    <border>
      <left/>
      <right/>
      <top style="medium"/>
      <bottom/>
    </border>
    <border>
      <left/>
      <right style="thin"/>
      <top style="medium"/>
      <bottom/>
    </border>
    <border>
      <left/>
      <right>
        <color indexed="63"/>
      </right>
      <top style="medium"/>
      <bottom style="thin"/>
    </border>
    <border>
      <left style="medium"/>
      <right/>
      <top style="medium"/>
      <bottom style="medium"/>
    </border>
    <border>
      <left style="medium"/>
      <right/>
      <top/>
      <bottom style="medium"/>
    </border>
    <border>
      <left>
        <color indexed="63"/>
      </left>
      <right>
        <color indexed="63"/>
      </right>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0" borderId="0" applyNumberFormat="0" applyFill="0" applyBorder="0" applyAlignment="0" applyProtection="0"/>
    <xf numFmtId="0" fontId="92" fillId="26" borderId="1" applyNumberFormat="0" applyAlignment="0" applyProtection="0"/>
    <xf numFmtId="0" fontId="93"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94" fillId="0" borderId="0" applyNumberFormat="0" applyFill="0" applyBorder="0" applyAlignment="0" applyProtection="0"/>
    <xf numFmtId="0" fontId="0" fillId="28" borderId="2" applyNumberFormat="0" applyFont="0" applyAlignment="0" applyProtection="0"/>
    <xf numFmtId="0" fontId="95" fillId="0" borderId="3" applyNumberFormat="0" applyFill="0" applyAlignment="0" applyProtection="0"/>
    <xf numFmtId="0" fontId="96" fillId="29" borderId="0" applyNumberFormat="0" applyBorder="0" applyAlignment="0" applyProtection="0"/>
    <xf numFmtId="0" fontId="97" fillId="30" borderId="4" applyNumberFormat="0" applyAlignment="0" applyProtection="0"/>
    <xf numFmtId="0" fontId="9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0" borderId="9" applyNumberFormat="0" applyAlignment="0" applyProtection="0"/>
    <xf numFmtId="0" fontId="10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5"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106" fillId="0" borderId="0" applyNumberFormat="0" applyFill="0" applyBorder="0" applyAlignment="0" applyProtection="0"/>
    <xf numFmtId="0" fontId="107" fillId="32" borderId="0" applyNumberFormat="0" applyBorder="0" applyAlignment="0" applyProtection="0"/>
  </cellStyleXfs>
  <cellXfs count="811">
    <xf numFmtId="0" fontId="0" fillId="0" borderId="0" xfId="0" applyFont="1" applyAlignment="1">
      <alignment vertical="center"/>
    </xf>
    <xf numFmtId="0" fontId="0" fillId="0" borderId="0" xfId="0" applyFont="1" applyAlignment="1" applyProtection="1">
      <alignment horizontal="left" vertical="center"/>
      <protection/>
    </xf>
    <xf numFmtId="184" fontId="8" fillId="0" borderId="10" xfId="0" applyNumberFormat="1" applyFont="1" applyFill="1" applyBorder="1" applyAlignment="1" applyProtection="1">
      <alignment horizontal="right" vertical="center" wrapText="1"/>
      <protection/>
    </xf>
    <xf numFmtId="0" fontId="108" fillId="0" borderId="0" xfId="0" applyFont="1" applyAlignment="1" applyProtection="1">
      <alignment vertical="center"/>
      <protection locked="0"/>
    </xf>
    <xf numFmtId="0" fontId="109" fillId="0" borderId="0" xfId="0" applyFont="1" applyAlignment="1" applyProtection="1">
      <alignment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94" fillId="0" borderId="10" xfId="44" applyBorder="1" applyAlignment="1" applyProtection="1">
      <alignment vertical="center"/>
      <protection/>
    </xf>
    <xf numFmtId="186" fontId="110" fillId="33" borderId="13" xfId="0" applyNumberFormat="1" applyFont="1" applyFill="1" applyBorder="1" applyAlignment="1" applyProtection="1">
      <alignment vertical="center" shrinkToFit="1"/>
      <protection/>
    </xf>
    <xf numFmtId="184" fontId="6" fillId="0" borderId="14" xfId="0" applyNumberFormat="1" applyFont="1" applyBorder="1" applyAlignment="1" applyProtection="1">
      <alignment vertical="center" shrinkToFit="1"/>
      <protection/>
    </xf>
    <xf numFmtId="184" fontId="6" fillId="0" borderId="10" xfId="0" applyNumberFormat="1" applyFont="1" applyBorder="1" applyAlignment="1" applyProtection="1">
      <alignment vertical="center" shrinkToFit="1"/>
      <protection/>
    </xf>
    <xf numFmtId="184" fontId="6" fillId="0" borderId="15" xfId="0" applyNumberFormat="1" applyFont="1" applyBorder="1" applyAlignment="1" applyProtection="1">
      <alignment vertical="center" shrinkToFit="1"/>
      <protection/>
    </xf>
    <xf numFmtId="184" fontId="6" fillId="0" borderId="16" xfId="0" applyNumberFormat="1" applyFont="1" applyBorder="1" applyAlignment="1" applyProtection="1">
      <alignment vertical="center" shrinkToFit="1"/>
      <protection/>
    </xf>
    <xf numFmtId="186" fontId="110" fillId="34" borderId="17" xfId="0" applyNumberFormat="1" applyFont="1" applyFill="1" applyBorder="1" applyAlignment="1" applyProtection="1">
      <alignment horizontal="right" vertical="center" wrapText="1"/>
      <protection/>
    </xf>
    <xf numFmtId="184" fontId="6" fillId="0" borderId="18" xfId="0" applyNumberFormat="1" applyFont="1" applyBorder="1" applyAlignment="1" applyProtection="1">
      <alignment horizontal="right" vertical="center" wrapText="1"/>
      <protection/>
    </xf>
    <xf numFmtId="3" fontId="0" fillId="0" borderId="10" xfId="0" applyNumberFormat="1" applyBorder="1" applyAlignment="1">
      <alignment horizontal="center" vertical="center"/>
    </xf>
    <xf numFmtId="0" fontId="0" fillId="0" borderId="10" xfId="0" applyBorder="1" applyAlignment="1">
      <alignment vertical="center"/>
    </xf>
    <xf numFmtId="3" fontId="0" fillId="0" borderId="10" xfId="0" applyNumberFormat="1" applyBorder="1"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0" xfId="0" applyAlignment="1">
      <alignment horizontal="center" vertical="center"/>
    </xf>
    <xf numFmtId="3" fontId="0" fillId="0" borderId="0" xfId="0" applyNumberFormat="1" applyAlignment="1">
      <alignment vertical="center"/>
    </xf>
    <xf numFmtId="190" fontId="18" fillId="0" borderId="0" xfId="50" applyNumberFormat="1" applyFont="1" applyFill="1" applyBorder="1" applyAlignment="1" applyProtection="1">
      <alignment vertical="center" wrapText="1"/>
      <protection/>
    </xf>
    <xf numFmtId="190" fontId="13" fillId="0" borderId="10" xfId="50" applyNumberFormat="1" applyFont="1" applyFill="1" applyBorder="1" applyAlignment="1" applyProtection="1">
      <alignment vertical="center" wrapText="1"/>
      <protection/>
    </xf>
    <xf numFmtId="184" fontId="5" fillId="0" borderId="0" xfId="0" applyNumberFormat="1" applyFont="1" applyFill="1" applyBorder="1" applyAlignment="1" applyProtection="1">
      <alignment horizontal="right" vertical="center" wrapText="1"/>
      <protection/>
    </xf>
    <xf numFmtId="0" fontId="19" fillId="33" borderId="0" xfId="0" applyFont="1" applyFill="1" applyBorder="1" applyAlignment="1" applyProtection="1">
      <alignment vertical="center"/>
      <protection/>
    </xf>
    <xf numFmtId="0" fontId="19" fillId="0" borderId="0" xfId="0" applyFont="1" applyFill="1" applyAlignment="1" applyProtection="1">
      <alignment horizontal="center" vertical="center"/>
      <protection/>
    </xf>
    <xf numFmtId="190" fontId="13" fillId="0" borderId="0" xfId="50" applyNumberFormat="1" applyFont="1" applyFill="1" applyBorder="1" applyAlignment="1" applyProtection="1">
      <alignment vertical="center" wrapText="1"/>
      <protection/>
    </xf>
    <xf numFmtId="0" fontId="13" fillId="0" borderId="0" xfId="0" applyFont="1" applyFill="1" applyBorder="1" applyAlignment="1" applyProtection="1">
      <alignment horizontal="center" vertical="center" wrapText="1"/>
      <protection/>
    </xf>
    <xf numFmtId="0" fontId="9" fillId="33" borderId="19" xfId="0" applyFont="1" applyFill="1" applyBorder="1" applyAlignment="1" applyProtection="1">
      <alignment vertical="center"/>
      <protection/>
    </xf>
    <xf numFmtId="0" fontId="9" fillId="33" borderId="20"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9" fillId="0" borderId="21" xfId="0" applyFont="1" applyFill="1" applyBorder="1" applyAlignment="1" applyProtection="1">
      <alignment horizontal="left" vertical="center"/>
      <protection/>
    </xf>
    <xf numFmtId="0" fontId="111" fillId="0" borderId="0" xfId="0" applyFont="1" applyAlignment="1" applyProtection="1">
      <alignment horizontal="center" vertical="center"/>
      <protection/>
    </xf>
    <xf numFmtId="0" fontId="111" fillId="0" borderId="0" xfId="0" applyFont="1" applyAlignment="1" applyProtection="1">
      <alignment vertical="center"/>
      <protection/>
    </xf>
    <xf numFmtId="0" fontId="111" fillId="0" borderId="0" xfId="0" applyFont="1" applyBorder="1" applyAlignment="1" applyProtection="1">
      <alignment vertical="center"/>
      <protection/>
    </xf>
    <xf numFmtId="0" fontId="17" fillId="0" borderId="0" xfId="0" applyFont="1" applyBorder="1" applyAlignment="1" applyProtection="1">
      <alignment horizontal="center" vertical="center"/>
      <protection/>
    </xf>
    <xf numFmtId="0" fontId="13" fillId="0" borderId="0" xfId="0" applyFont="1" applyAlignment="1" applyProtection="1">
      <alignment vertical="center"/>
      <protection/>
    </xf>
    <xf numFmtId="0" fontId="13" fillId="0" borderId="0" xfId="0" applyFont="1" applyFill="1" applyAlignment="1" applyProtection="1">
      <alignment vertical="center"/>
      <protection/>
    </xf>
    <xf numFmtId="0" fontId="13" fillId="0" borderId="0" xfId="0" applyNumberFormat="1" applyFont="1" applyAlignment="1" applyProtection="1">
      <alignment vertical="center"/>
      <protection/>
    </xf>
    <xf numFmtId="0" fontId="5" fillId="0" borderId="0" xfId="0" applyFont="1" applyAlignment="1" applyProtection="1">
      <alignment vertical="center"/>
      <protection/>
    </xf>
    <xf numFmtId="0" fontId="15" fillId="0" borderId="0" xfId="0" applyFont="1" applyBorder="1" applyAlignment="1" applyProtection="1">
      <alignment horizontal="right" vertical="center"/>
      <protection/>
    </xf>
    <xf numFmtId="0" fontId="9" fillId="0" borderId="0" xfId="0" applyFont="1" applyBorder="1" applyAlignment="1" applyProtection="1">
      <alignment vertical="center"/>
      <protection/>
    </xf>
    <xf numFmtId="0" fontId="112" fillId="0" borderId="0" xfId="0" applyFont="1" applyBorder="1" applyAlignment="1" applyProtection="1">
      <alignment vertical="center"/>
      <protection/>
    </xf>
    <xf numFmtId="0" fontId="12" fillId="0" borderId="0" xfId="0" applyNumberFormat="1" applyFont="1" applyBorder="1" applyAlignment="1" applyProtection="1">
      <alignment vertical="center" shrinkToFit="1"/>
      <protection/>
    </xf>
    <xf numFmtId="0" fontId="15" fillId="0" borderId="0" xfId="0" applyFont="1" applyBorder="1" applyAlignment="1" applyProtection="1">
      <alignment vertical="center"/>
      <protection/>
    </xf>
    <xf numFmtId="0" fontId="13" fillId="0" borderId="0" xfId="0" applyFont="1" applyFill="1" applyBorder="1" applyAlignment="1" applyProtection="1">
      <alignment vertical="center"/>
      <protection/>
    </xf>
    <xf numFmtId="0" fontId="9" fillId="0" borderId="0" xfId="0" applyFont="1" applyAlignment="1" applyProtection="1">
      <alignment vertical="center"/>
      <protection/>
    </xf>
    <xf numFmtId="0" fontId="12" fillId="0" borderId="0" xfId="0" applyFont="1" applyFill="1" applyAlignment="1" applyProtection="1">
      <alignment vertical="center"/>
      <protection/>
    </xf>
    <xf numFmtId="0" fontId="19" fillId="0" borderId="0" xfId="0" applyFont="1" applyFill="1" applyAlignment="1" applyProtection="1">
      <alignment vertical="center"/>
      <protection/>
    </xf>
    <xf numFmtId="0" fontId="113" fillId="0" borderId="0" xfId="0" applyFont="1" applyFill="1" applyAlignment="1" applyProtection="1">
      <alignment vertical="center"/>
      <protection/>
    </xf>
    <xf numFmtId="0" fontId="113" fillId="0" borderId="0" xfId="0" applyFont="1" applyAlignment="1" applyProtection="1">
      <alignment horizontal="center" vertical="center"/>
      <protection/>
    </xf>
    <xf numFmtId="0" fontId="16" fillId="0" borderId="0" xfId="0" applyFont="1" applyAlignment="1" applyProtection="1">
      <alignment horizontal="center" vertical="center"/>
      <protection/>
    </xf>
    <xf numFmtId="0" fontId="5" fillId="0" borderId="0" xfId="0" applyFont="1" applyFill="1" applyBorder="1" applyAlignment="1" applyProtection="1">
      <alignment horizontal="center" vertical="center" textRotation="255"/>
      <protection/>
    </xf>
    <xf numFmtId="0" fontId="13" fillId="0" borderId="22" xfId="0" applyFont="1" applyFill="1" applyBorder="1" applyAlignment="1" applyProtection="1">
      <alignment horizontal="center" vertical="center" wrapText="1"/>
      <protection/>
    </xf>
    <xf numFmtId="0" fontId="13" fillId="0" borderId="11" xfId="0" applyFont="1" applyFill="1" applyBorder="1" applyAlignment="1" applyProtection="1">
      <alignment horizontal="center" vertical="center" wrapText="1"/>
      <protection/>
    </xf>
    <xf numFmtId="0" fontId="13" fillId="0" borderId="23" xfId="0" applyFont="1" applyFill="1" applyBorder="1" applyAlignment="1" applyProtection="1">
      <alignment horizontal="center" vertical="center" wrapText="1"/>
      <protection/>
    </xf>
    <xf numFmtId="0" fontId="13" fillId="0" borderId="24" xfId="0" applyFont="1" applyFill="1" applyBorder="1" applyAlignment="1" applyProtection="1">
      <alignment vertical="center"/>
      <protection/>
    </xf>
    <xf numFmtId="0" fontId="114" fillId="0" borderId="0" xfId="0" applyFont="1" applyAlignment="1" applyProtection="1">
      <alignment horizontal="right" vertical="center"/>
      <protection/>
    </xf>
    <xf numFmtId="0" fontId="13" fillId="0" borderId="25" xfId="0" applyFont="1" applyFill="1" applyBorder="1" applyAlignment="1" applyProtection="1">
      <alignment vertical="center"/>
      <protection/>
    </xf>
    <xf numFmtId="190" fontId="13" fillId="0" borderId="26" xfId="50" applyNumberFormat="1" applyFont="1" applyFill="1" applyBorder="1" applyAlignment="1" applyProtection="1">
      <alignment vertical="center" wrapText="1"/>
      <protection/>
    </xf>
    <xf numFmtId="0" fontId="13" fillId="0" borderId="27" xfId="0" applyFont="1" applyFill="1" applyBorder="1" applyAlignment="1" applyProtection="1">
      <alignment vertical="center"/>
      <protection/>
    </xf>
    <xf numFmtId="0" fontId="13" fillId="0" borderId="0" xfId="0" applyFont="1" applyAlignment="1" applyProtection="1">
      <alignment horizontal="center" vertical="center"/>
      <protection/>
    </xf>
    <xf numFmtId="0" fontId="111" fillId="0" borderId="0" xfId="0" applyFont="1" applyFill="1" applyAlignment="1" applyProtection="1">
      <alignment vertical="center"/>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vertical="center" wrapText="1"/>
      <protection/>
    </xf>
    <xf numFmtId="0" fontId="13" fillId="0" borderId="0" xfId="0" applyFont="1" applyBorder="1" applyAlignment="1" applyProtection="1">
      <alignment vertical="center"/>
      <protection/>
    </xf>
    <xf numFmtId="190" fontId="9" fillId="0" borderId="28" xfId="0" applyNumberFormat="1" applyFont="1" applyFill="1" applyBorder="1" applyAlignment="1" applyProtection="1">
      <alignment horizontal="center" vertical="center"/>
      <protection/>
    </xf>
    <xf numFmtId="0" fontId="115" fillId="0" borderId="0" xfId="0" applyFont="1" applyAlignment="1" applyProtection="1">
      <alignment vertical="center"/>
      <protection/>
    </xf>
    <xf numFmtId="0" fontId="108" fillId="0" borderId="0" xfId="0" applyFont="1" applyAlignment="1" applyProtection="1">
      <alignment vertical="center"/>
      <protection/>
    </xf>
    <xf numFmtId="0" fontId="4" fillId="0" borderId="0" xfId="0" applyFont="1" applyAlignment="1" applyProtection="1">
      <alignment vertical="center"/>
      <protection/>
    </xf>
    <xf numFmtId="0" fontId="108" fillId="0" borderId="0" xfId="0" applyFont="1" applyFill="1" applyAlignment="1" applyProtection="1">
      <alignment vertical="center"/>
      <protection/>
    </xf>
    <xf numFmtId="0" fontId="108" fillId="0" borderId="0" xfId="0" applyFont="1" applyBorder="1" applyAlignment="1" applyProtection="1">
      <alignment vertical="center"/>
      <protection/>
    </xf>
    <xf numFmtId="0" fontId="116"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17" fillId="0" borderId="0" xfId="0" applyFont="1" applyAlignment="1" applyProtection="1">
      <alignment horizontal="center" vertical="center"/>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117" fillId="0" borderId="29" xfId="0" applyFont="1" applyBorder="1" applyAlignment="1" applyProtection="1">
      <alignment horizontal="center" vertical="top" wrapText="1"/>
      <protection/>
    </xf>
    <xf numFmtId="0" fontId="117" fillId="0" borderId="30" xfId="0" applyFont="1" applyBorder="1" applyAlignment="1" applyProtection="1">
      <alignment horizontal="center" vertical="top" wrapText="1"/>
      <protection/>
    </xf>
    <xf numFmtId="0" fontId="0" fillId="0" borderId="31" xfId="0" applyFont="1" applyBorder="1" applyAlignment="1" applyProtection="1">
      <alignment horizontal="center" vertical="top" wrapText="1"/>
      <protection/>
    </xf>
    <xf numFmtId="0" fontId="0" fillId="0" borderId="32" xfId="0" applyFont="1" applyBorder="1" applyAlignment="1" applyProtection="1">
      <alignment horizontal="center" vertical="top" wrapText="1"/>
      <protection/>
    </xf>
    <xf numFmtId="0" fontId="117" fillId="0" borderId="13" xfId="0" applyFont="1" applyBorder="1" applyAlignment="1" applyProtection="1">
      <alignment horizontal="left" vertical="center" shrinkToFit="1"/>
      <protection/>
    </xf>
    <xf numFmtId="0" fontId="0" fillId="0" borderId="13" xfId="0" applyFont="1" applyBorder="1" applyAlignment="1" applyProtection="1">
      <alignment horizontal="center" vertical="top" wrapText="1"/>
      <protection/>
    </xf>
    <xf numFmtId="0" fontId="117" fillId="0" borderId="13" xfId="0" applyFont="1" applyBorder="1" applyAlignment="1" applyProtection="1">
      <alignment horizontal="center" vertical="center" wrapText="1"/>
      <protection/>
    </xf>
    <xf numFmtId="0" fontId="117" fillId="0" borderId="33" xfId="0" applyFont="1" applyBorder="1" applyAlignment="1" applyProtection="1">
      <alignment horizontal="center" vertical="center" wrapText="1"/>
      <protection/>
    </xf>
    <xf numFmtId="0" fontId="117" fillId="0" borderId="32" xfId="0" applyFont="1" applyBorder="1" applyAlignment="1" applyProtection="1">
      <alignment horizontal="center" vertical="center" wrapText="1"/>
      <protection/>
    </xf>
    <xf numFmtId="184" fontId="6" fillId="0" borderId="0" xfId="0" applyNumberFormat="1" applyFont="1" applyFill="1" applyBorder="1" applyAlignment="1" applyProtection="1">
      <alignment horizontal="right"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Border="1" applyAlignment="1" applyProtection="1">
      <alignment vertical="center"/>
      <protection/>
    </xf>
    <xf numFmtId="0" fontId="118" fillId="33" borderId="31" xfId="0" applyFont="1" applyFill="1" applyBorder="1" applyAlignment="1" applyProtection="1">
      <alignment horizontal="center" vertical="center" wrapText="1"/>
      <protection/>
    </xf>
    <xf numFmtId="186" fontId="110" fillId="33" borderId="0" xfId="0" applyNumberFormat="1" applyFont="1" applyFill="1" applyBorder="1" applyAlignment="1" applyProtection="1">
      <alignment horizontal="center" vertical="center" wrapText="1"/>
      <protection/>
    </xf>
    <xf numFmtId="38" fontId="119" fillId="0" borderId="34" xfId="50" applyFont="1" applyFill="1" applyBorder="1" applyAlignment="1" applyProtection="1">
      <alignment vertical="center"/>
      <protection/>
    </xf>
    <xf numFmtId="0" fontId="110" fillId="0" borderId="0" xfId="0" applyFont="1" applyAlignment="1" applyProtection="1">
      <alignment horizontal="right" vertical="center"/>
      <protection/>
    </xf>
    <xf numFmtId="184" fontId="110" fillId="0" borderId="0" xfId="0" applyNumberFormat="1" applyFont="1" applyAlignment="1" applyProtection="1">
      <alignment vertical="center"/>
      <protection/>
    </xf>
    <xf numFmtId="0" fontId="120" fillId="0" borderId="0" xfId="0" applyFont="1" applyFill="1" applyAlignment="1" applyProtection="1">
      <alignment vertical="center"/>
      <protection/>
    </xf>
    <xf numFmtId="0" fontId="117" fillId="0" borderId="0" xfId="0" applyFont="1" applyAlignment="1" applyProtection="1">
      <alignment horizontal="justify" vertical="center"/>
      <protection/>
    </xf>
    <xf numFmtId="38" fontId="0" fillId="0" borderId="0" xfId="50" applyFont="1" applyAlignment="1" applyProtection="1">
      <alignment vertical="center"/>
      <protection/>
    </xf>
    <xf numFmtId="0" fontId="0" fillId="0" borderId="0" xfId="0" applyFont="1" applyBorder="1" applyAlignment="1" applyProtection="1">
      <alignment horizontal="left" vertical="center"/>
      <protection/>
    </xf>
    <xf numFmtId="38" fontId="0" fillId="0" borderId="0" xfId="0" applyNumberFormat="1" applyFont="1" applyAlignment="1" applyProtection="1">
      <alignment vertical="center"/>
      <protection/>
    </xf>
    <xf numFmtId="0" fontId="117" fillId="0" borderId="0" xfId="0" applyFont="1" applyBorder="1" applyAlignment="1" applyProtection="1">
      <alignment horizontal="center" vertical="center" wrapText="1"/>
      <protection/>
    </xf>
    <xf numFmtId="0" fontId="117" fillId="0" borderId="35" xfId="0" applyFont="1" applyBorder="1" applyAlignment="1" applyProtection="1">
      <alignment horizontal="center" vertical="center" wrapText="1"/>
      <protection/>
    </xf>
    <xf numFmtId="0" fontId="117" fillId="0" borderId="36" xfId="0" applyFont="1" applyBorder="1" applyAlignment="1" applyProtection="1">
      <alignment horizontal="center" vertical="center" wrapText="1"/>
      <protection/>
    </xf>
    <xf numFmtId="0" fontId="117" fillId="33" borderId="0" xfId="0" applyFont="1" applyFill="1" applyBorder="1" applyAlignment="1" applyProtection="1">
      <alignment horizontal="center" vertical="center" wrapText="1"/>
      <protection/>
    </xf>
    <xf numFmtId="0" fontId="117" fillId="0" borderId="37" xfId="0" applyFont="1" applyBorder="1" applyAlignment="1" applyProtection="1">
      <alignment horizontal="center" vertical="center" wrapText="1"/>
      <protection/>
    </xf>
    <xf numFmtId="0" fontId="117" fillId="0" borderId="13" xfId="0" applyFont="1" applyBorder="1" applyAlignment="1" applyProtection="1">
      <alignment horizontal="left" vertical="center" wrapText="1"/>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190" fontId="9" fillId="35" borderId="38" xfId="0" applyNumberFormat="1" applyFont="1" applyFill="1" applyBorder="1" applyAlignment="1" applyProtection="1">
      <alignment horizontal="center" vertical="center"/>
      <protection/>
    </xf>
    <xf numFmtId="0" fontId="117" fillId="35" borderId="35" xfId="0" applyFont="1" applyFill="1" applyBorder="1" applyAlignment="1" applyProtection="1">
      <alignment horizontal="center" vertical="center" wrapText="1"/>
      <protection locked="0"/>
    </xf>
    <xf numFmtId="0" fontId="117" fillId="35" borderId="36" xfId="0" applyFont="1" applyFill="1" applyBorder="1" applyAlignment="1" applyProtection="1">
      <alignment horizontal="center" vertical="center" wrapText="1"/>
      <protection locked="0"/>
    </xf>
    <xf numFmtId="0" fontId="117" fillId="35" borderId="37" xfId="0" applyFont="1" applyFill="1" applyBorder="1" applyAlignment="1" applyProtection="1">
      <alignment horizontal="center" vertical="center" wrapText="1"/>
      <protection locked="0"/>
    </xf>
    <xf numFmtId="0" fontId="110" fillId="35" borderId="16" xfId="0" applyFont="1" applyFill="1" applyBorder="1" applyAlignment="1" applyProtection="1">
      <alignment horizontal="left" vertical="center" wrapText="1"/>
      <protection locked="0"/>
    </xf>
    <xf numFmtId="0" fontId="110" fillId="35" borderId="14" xfId="0" applyFont="1" applyFill="1" applyBorder="1" applyAlignment="1" applyProtection="1">
      <alignment horizontal="left" vertical="center" wrapText="1"/>
      <protection locked="0"/>
    </xf>
    <xf numFmtId="188" fontId="6" fillId="35" borderId="14" xfId="0" applyNumberFormat="1" applyFont="1" applyFill="1" applyBorder="1" applyAlignment="1" applyProtection="1">
      <alignment vertical="center" shrinkToFit="1"/>
      <protection locked="0"/>
    </xf>
    <xf numFmtId="185" fontId="6" fillId="35" borderId="14" xfId="0" applyNumberFormat="1" applyFont="1" applyFill="1" applyBorder="1" applyAlignment="1" applyProtection="1">
      <alignment horizontal="center" vertical="center" shrinkToFit="1"/>
      <protection locked="0"/>
    </xf>
    <xf numFmtId="188" fontId="6" fillId="35" borderId="10" xfId="0" applyNumberFormat="1" applyFont="1" applyFill="1" applyBorder="1" applyAlignment="1" applyProtection="1">
      <alignment vertical="center" shrinkToFit="1"/>
      <protection locked="0"/>
    </xf>
    <xf numFmtId="0" fontId="110" fillId="35" borderId="10" xfId="0" applyFont="1" applyFill="1" applyBorder="1" applyAlignment="1" applyProtection="1">
      <alignment horizontal="left" vertical="center" wrapText="1"/>
      <protection locked="0"/>
    </xf>
    <xf numFmtId="0" fontId="6" fillId="35" borderId="10" xfId="0" applyFont="1" applyFill="1" applyBorder="1" applyAlignment="1" applyProtection="1">
      <alignment horizontal="left" vertical="center" wrapText="1"/>
      <protection locked="0"/>
    </xf>
    <xf numFmtId="0" fontId="110" fillId="35" borderId="15" xfId="0" applyFont="1" applyFill="1" applyBorder="1" applyAlignment="1" applyProtection="1">
      <alignment horizontal="left" vertical="center" wrapText="1"/>
      <protection locked="0"/>
    </xf>
    <xf numFmtId="188" fontId="6" fillId="35" borderId="15" xfId="0" applyNumberFormat="1" applyFont="1" applyFill="1" applyBorder="1" applyAlignment="1" applyProtection="1">
      <alignment vertical="center" shrinkToFit="1"/>
      <protection locked="0"/>
    </xf>
    <xf numFmtId="185" fontId="6" fillId="35" borderId="15" xfId="0" applyNumberFormat="1" applyFont="1" applyFill="1" applyBorder="1" applyAlignment="1" applyProtection="1">
      <alignment horizontal="center" vertical="center" shrinkToFit="1"/>
      <protection locked="0"/>
    </xf>
    <xf numFmtId="184" fontId="6" fillId="35" borderId="14" xfId="0" applyNumberFormat="1" applyFont="1" applyFill="1" applyBorder="1" applyAlignment="1" applyProtection="1">
      <alignment vertical="center" shrinkToFit="1"/>
      <protection locked="0"/>
    </xf>
    <xf numFmtId="184" fontId="6" fillId="35" borderId="15" xfId="0" applyNumberFormat="1" applyFont="1" applyFill="1" applyBorder="1" applyAlignment="1" applyProtection="1">
      <alignment vertical="center" shrinkToFit="1"/>
      <protection locked="0"/>
    </xf>
    <xf numFmtId="0" fontId="117" fillId="35" borderId="39" xfId="0" applyFont="1" applyFill="1" applyBorder="1" applyAlignment="1" applyProtection="1">
      <alignment horizontal="center" vertical="center" wrapText="1"/>
      <protection locked="0"/>
    </xf>
    <xf numFmtId="188" fontId="6" fillId="35" borderId="16" xfId="0" applyNumberFormat="1" applyFont="1" applyFill="1" applyBorder="1" applyAlignment="1" applyProtection="1">
      <alignment vertical="center" shrinkToFit="1"/>
      <protection locked="0"/>
    </xf>
    <xf numFmtId="185" fontId="6" fillId="35" borderId="16" xfId="0" applyNumberFormat="1" applyFont="1" applyFill="1" applyBorder="1" applyAlignment="1" applyProtection="1">
      <alignment horizontal="center" vertical="center" shrinkToFit="1"/>
      <protection locked="0"/>
    </xf>
    <xf numFmtId="185" fontId="6" fillId="35" borderId="10" xfId="0" applyNumberFormat="1" applyFont="1" applyFill="1" applyBorder="1" applyAlignment="1" applyProtection="1">
      <alignment horizontal="center" vertical="center" shrinkToFit="1"/>
      <protection locked="0"/>
    </xf>
    <xf numFmtId="184" fontId="6" fillId="35" borderId="16" xfId="0" applyNumberFormat="1" applyFont="1" applyFill="1" applyBorder="1" applyAlignment="1" applyProtection="1">
      <alignment vertical="center" shrinkToFit="1"/>
      <protection locked="0"/>
    </xf>
    <xf numFmtId="184" fontId="6" fillId="35" borderId="10" xfId="0" applyNumberFormat="1" applyFont="1" applyFill="1" applyBorder="1" applyAlignment="1" applyProtection="1">
      <alignment vertical="center" shrinkToFit="1"/>
      <protection locked="0"/>
    </xf>
    <xf numFmtId="0" fontId="110" fillId="35" borderId="26" xfId="0" applyFont="1" applyFill="1" applyBorder="1" applyAlignment="1" applyProtection="1">
      <alignment horizontal="left" vertical="center" wrapText="1"/>
      <protection locked="0"/>
    </xf>
    <xf numFmtId="0" fontId="110" fillId="35" borderId="40" xfId="0" applyFont="1" applyFill="1" applyBorder="1" applyAlignment="1" applyProtection="1">
      <alignment horizontal="left" vertical="center" wrapText="1"/>
      <protection locked="0"/>
    </xf>
    <xf numFmtId="0" fontId="0" fillId="35" borderId="41" xfId="0" applyFont="1" applyFill="1" applyBorder="1" applyAlignment="1" applyProtection="1">
      <alignment horizontal="center" vertical="center"/>
      <protection locked="0"/>
    </xf>
    <xf numFmtId="0" fontId="0" fillId="35" borderId="42" xfId="0" applyFont="1" applyFill="1" applyBorder="1" applyAlignment="1" applyProtection="1">
      <alignment horizontal="center" vertical="center"/>
      <protection locked="0"/>
    </xf>
    <xf numFmtId="0" fontId="110" fillId="35" borderId="43" xfId="0" applyFont="1" applyFill="1" applyBorder="1" applyAlignment="1" applyProtection="1">
      <alignment horizontal="left" vertical="center" wrapText="1"/>
      <protection locked="0"/>
    </xf>
    <xf numFmtId="184" fontId="110" fillId="35" borderId="16" xfId="0" applyNumberFormat="1" applyFont="1" applyFill="1" applyBorder="1" applyAlignment="1" applyProtection="1">
      <alignment vertical="center" shrinkToFit="1"/>
      <protection locked="0"/>
    </xf>
    <xf numFmtId="0" fontId="117" fillId="0" borderId="44" xfId="0" applyFont="1" applyBorder="1" applyAlignment="1" applyProtection="1">
      <alignment horizontal="center" vertical="top" wrapText="1"/>
      <protection locked="0"/>
    </xf>
    <xf numFmtId="0" fontId="117" fillId="0" borderId="17"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protection/>
    </xf>
    <xf numFmtId="0" fontId="121" fillId="0" borderId="0" xfId="0" applyFont="1" applyAlignment="1" applyProtection="1">
      <alignment vertical="center"/>
      <protection locked="0"/>
    </xf>
    <xf numFmtId="0" fontId="122" fillId="0" borderId="0" xfId="0" applyFont="1" applyAlignment="1" applyProtection="1">
      <alignment vertical="center"/>
      <protection locked="0"/>
    </xf>
    <xf numFmtId="184" fontId="6" fillId="0" borderId="18" xfId="0" applyNumberFormat="1" applyFont="1" applyFill="1" applyBorder="1" applyAlignment="1" applyProtection="1">
      <alignment horizontal="right" vertical="center" wrapText="1"/>
      <protection/>
    </xf>
    <xf numFmtId="184" fontId="6" fillId="0" borderId="45" xfId="0" applyNumberFormat="1" applyFont="1" applyFill="1" applyBorder="1" applyAlignment="1" applyProtection="1">
      <alignment horizontal="right" vertical="center" wrapText="1"/>
      <protection/>
    </xf>
    <xf numFmtId="184" fontId="6" fillId="0" borderId="45" xfId="0" applyNumberFormat="1" applyFont="1" applyBorder="1" applyAlignment="1" applyProtection="1">
      <alignment horizontal="right" vertical="center" wrapText="1"/>
      <protection/>
    </xf>
    <xf numFmtId="0" fontId="109" fillId="0" borderId="0" xfId="0" applyFont="1" applyAlignment="1" applyProtection="1">
      <alignment vertical="center"/>
      <protection/>
    </xf>
    <xf numFmtId="0" fontId="109" fillId="0" borderId="0" xfId="0" applyFont="1" applyAlignment="1" applyProtection="1">
      <alignment vertical="center"/>
      <protection/>
    </xf>
    <xf numFmtId="0" fontId="108" fillId="0" borderId="0" xfId="0" applyFont="1" applyAlignment="1" applyProtection="1">
      <alignment vertical="center"/>
      <protection/>
    </xf>
    <xf numFmtId="189" fontId="4" fillId="33" borderId="0" xfId="0" applyNumberFormat="1" applyFont="1" applyFill="1" applyBorder="1" applyAlignment="1" applyProtection="1">
      <alignment horizontal="left" vertical="center"/>
      <protection/>
    </xf>
    <xf numFmtId="0" fontId="108" fillId="33" borderId="0" xfId="0" applyFont="1" applyFill="1" applyAlignment="1" applyProtection="1">
      <alignment vertical="center"/>
      <protection/>
    </xf>
    <xf numFmtId="0" fontId="22"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4" fillId="33" borderId="0" xfId="0" applyFont="1" applyFill="1" applyAlignment="1" applyProtection="1">
      <alignment vertical="center"/>
      <protection/>
    </xf>
    <xf numFmtId="0" fontId="108" fillId="0" borderId="0" xfId="0" applyFont="1" applyFill="1" applyBorder="1" applyAlignment="1" applyProtection="1">
      <alignment vertical="center"/>
      <protection/>
    </xf>
    <xf numFmtId="0" fontId="123" fillId="0" borderId="0" xfId="0" applyFont="1" applyAlignment="1" applyProtection="1">
      <alignment vertical="center"/>
      <protection/>
    </xf>
    <xf numFmtId="0" fontId="108" fillId="0" borderId="0" xfId="0" applyFont="1" applyAlignment="1" applyProtection="1">
      <alignment horizontal="left" vertical="center"/>
      <protection/>
    </xf>
    <xf numFmtId="0" fontId="124" fillId="33" borderId="0" xfId="0" applyFont="1" applyFill="1" applyAlignment="1" applyProtection="1">
      <alignment vertical="center"/>
      <protection/>
    </xf>
    <xf numFmtId="0" fontId="108" fillId="0" borderId="0" xfId="0" applyFont="1" applyBorder="1" applyAlignment="1" applyProtection="1">
      <alignment horizontal="center" vertical="center"/>
      <protection/>
    </xf>
    <xf numFmtId="0" fontId="117" fillId="0" borderId="0" xfId="0" applyFont="1" applyBorder="1" applyAlignment="1" applyProtection="1">
      <alignment vertical="center"/>
      <protection/>
    </xf>
    <xf numFmtId="0" fontId="117" fillId="0" borderId="0" xfId="0" applyFont="1" applyBorder="1" applyAlignment="1" applyProtection="1">
      <alignment horizontal="center" vertical="center"/>
      <protection/>
    </xf>
    <xf numFmtId="0" fontId="117" fillId="0" borderId="0" xfId="0" applyFont="1" applyFill="1" applyBorder="1" applyAlignment="1" applyProtection="1">
      <alignment vertical="center"/>
      <protection/>
    </xf>
    <xf numFmtId="0" fontId="4" fillId="0" borderId="0" xfId="0" applyFont="1" applyAlignment="1" applyProtection="1">
      <alignment vertical="center"/>
      <protection/>
    </xf>
    <xf numFmtId="0" fontId="125" fillId="0" borderId="0" xfId="0" applyFont="1" applyBorder="1" applyAlignment="1" applyProtection="1">
      <alignment vertical="center"/>
      <protection/>
    </xf>
    <xf numFmtId="0" fontId="0" fillId="0" borderId="26" xfId="0" applyBorder="1" applyAlignment="1">
      <alignment horizontal="center" vertical="center"/>
    </xf>
    <xf numFmtId="3" fontId="9" fillId="0" borderId="46" xfId="0" applyNumberFormat="1" applyFont="1" applyFill="1" applyBorder="1" applyAlignment="1" applyProtection="1">
      <alignment vertical="center"/>
      <protection/>
    </xf>
    <xf numFmtId="3" fontId="9" fillId="35" borderId="47" xfId="0" applyNumberFormat="1" applyFont="1" applyFill="1" applyBorder="1" applyAlignment="1" applyProtection="1">
      <alignment vertical="center"/>
      <protection locked="0"/>
    </xf>
    <xf numFmtId="3" fontId="9" fillId="35" borderId="48" xfId="0" applyNumberFormat="1" applyFont="1" applyFill="1" applyBorder="1" applyAlignment="1" applyProtection="1">
      <alignment vertical="center"/>
      <protection locked="0"/>
    </xf>
    <xf numFmtId="0" fontId="126" fillId="0" borderId="0" xfId="0" applyFont="1" applyAlignment="1" applyProtection="1">
      <alignment horizontal="center" vertical="center"/>
      <protection locked="0"/>
    </xf>
    <xf numFmtId="0" fontId="94" fillId="0" borderId="0" xfId="44" applyAlignment="1" applyProtection="1">
      <alignment vertical="center"/>
      <protection locked="0"/>
    </xf>
    <xf numFmtId="0" fontId="3" fillId="0" borderId="0" xfId="0" applyFont="1" applyAlignment="1" applyProtection="1">
      <alignment vertical="center"/>
      <protection locked="0"/>
    </xf>
    <xf numFmtId="0" fontId="127" fillId="0" borderId="0" xfId="0" applyFont="1" applyAlignment="1" applyProtection="1">
      <alignment horizontal="left" vertical="center"/>
      <protection locked="0"/>
    </xf>
    <xf numFmtId="0" fontId="25" fillId="0" borderId="0" xfId="0" applyFont="1" applyAlignment="1" applyProtection="1">
      <alignment vertical="center"/>
      <protection locked="0"/>
    </xf>
    <xf numFmtId="0" fontId="127" fillId="0" borderId="0" xfId="0" applyFont="1" applyBorder="1" applyAlignment="1" applyProtection="1">
      <alignment horizontal="left" vertical="center"/>
      <protection locked="0"/>
    </xf>
    <xf numFmtId="0" fontId="25" fillId="0" borderId="0" xfId="0" applyFont="1" applyBorder="1" applyAlignment="1" applyProtection="1">
      <alignment horizontal="center" vertical="center"/>
      <protection locked="0"/>
    </xf>
    <xf numFmtId="0" fontId="25" fillId="0" borderId="0" xfId="0" applyFont="1" applyBorder="1" applyAlignment="1" applyProtection="1">
      <alignment vertical="center"/>
      <protection locked="0"/>
    </xf>
    <xf numFmtId="0" fontId="127" fillId="0" borderId="0" xfId="0" applyFont="1" applyBorder="1" applyAlignment="1" applyProtection="1">
      <alignment horizontal="right" vertical="center"/>
      <protection locked="0"/>
    </xf>
    <xf numFmtId="0" fontId="127" fillId="0" borderId="0" xfId="0" applyFont="1" applyBorder="1" applyAlignment="1" applyProtection="1">
      <alignment horizontal="center" vertical="center"/>
      <protection locked="0"/>
    </xf>
    <xf numFmtId="0" fontId="127" fillId="36" borderId="0" xfId="0" applyFont="1" applyFill="1" applyBorder="1" applyAlignment="1" applyProtection="1">
      <alignment horizontal="center" vertical="center" shrinkToFit="1"/>
      <protection locked="0"/>
    </xf>
    <xf numFmtId="0" fontId="128" fillId="0" borderId="0" xfId="0" applyFont="1" applyAlignment="1" applyProtection="1">
      <alignment vertical="center"/>
      <protection locked="0"/>
    </xf>
    <xf numFmtId="0" fontId="129" fillId="0" borderId="0" xfId="0" applyFont="1" applyAlignment="1" applyProtection="1">
      <alignment horizontal="right" vertical="center"/>
      <protection/>
    </xf>
    <xf numFmtId="0" fontId="9" fillId="0" borderId="0" xfId="0" applyFont="1" applyAlignment="1" applyProtection="1">
      <alignment vertical="center"/>
      <protection locked="0"/>
    </xf>
    <xf numFmtId="0" fontId="120" fillId="0" borderId="0" xfId="0" applyFont="1" applyAlignment="1" applyProtection="1">
      <alignment vertical="center"/>
      <protection locked="0"/>
    </xf>
    <xf numFmtId="184" fontId="121" fillId="0" borderId="0" xfId="0" applyNumberFormat="1" applyFont="1" applyAlignment="1" applyProtection="1">
      <alignment vertical="center"/>
      <protection locked="0"/>
    </xf>
    <xf numFmtId="0" fontId="5"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121" fillId="0" borderId="0" xfId="0" applyFont="1" applyAlignment="1" applyProtection="1">
      <alignment horizontal="right" vertical="center"/>
      <protection locked="0"/>
    </xf>
    <xf numFmtId="0" fontId="121" fillId="0" borderId="49" xfId="0" applyFont="1" applyBorder="1" applyAlignment="1" applyProtection="1">
      <alignment vertical="top" textRotation="255" shrinkToFit="1"/>
      <protection locked="0"/>
    </xf>
    <xf numFmtId="0" fontId="130" fillId="0" borderId="49" xfId="0" applyFont="1" applyFill="1" applyBorder="1" applyAlignment="1" applyProtection="1">
      <alignment vertical="top" textRotation="255"/>
      <protection locked="0"/>
    </xf>
    <xf numFmtId="0" fontId="0" fillId="0" borderId="49" xfId="0" applyBorder="1" applyAlignment="1">
      <alignment vertical="top" textRotation="255"/>
    </xf>
    <xf numFmtId="0" fontId="7" fillId="0" borderId="0" xfId="0" applyFont="1" applyBorder="1" applyAlignment="1" applyProtection="1">
      <alignment horizontal="center" vertical="center"/>
      <protection locked="0"/>
    </xf>
    <xf numFmtId="0" fontId="131" fillId="0" borderId="0" xfId="0" applyFont="1" applyAlignment="1" applyProtection="1">
      <alignment vertical="center"/>
      <protection locked="0"/>
    </xf>
    <xf numFmtId="184" fontId="131" fillId="0" borderId="0" xfId="0" applyNumberFormat="1" applyFont="1" applyFill="1" applyBorder="1" applyAlignment="1" applyProtection="1">
      <alignment horizontal="right" vertical="center" wrapText="1"/>
      <protection/>
    </xf>
    <xf numFmtId="0" fontId="132" fillId="0" borderId="0" xfId="0" applyFont="1" applyAlignment="1" applyProtection="1">
      <alignment vertical="center"/>
      <protection locked="0"/>
    </xf>
    <xf numFmtId="0" fontId="9" fillId="0" borderId="50" xfId="0" applyFont="1" applyFill="1" applyBorder="1" applyAlignment="1" applyProtection="1">
      <alignment vertical="center" wrapText="1"/>
      <protection/>
    </xf>
    <xf numFmtId="0" fontId="133" fillId="0" borderId="0" xfId="0" applyFont="1" applyAlignment="1">
      <alignment vertical="center"/>
    </xf>
    <xf numFmtId="0" fontId="134" fillId="0" borderId="0" xfId="0" applyFont="1" applyAlignment="1" applyProtection="1">
      <alignment vertical="center"/>
      <protection locked="0"/>
    </xf>
    <xf numFmtId="0" fontId="122" fillId="0" borderId="0" xfId="0" applyFont="1" applyAlignment="1" applyProtection="1">
      <alignment horizontal="center" vertical="center"/>
      <protection locked="0"/>
    </xf>
    <xf numFmtId="0" fontId="90" fillId="37" borderId="51" xfId="0" applyFont="1" applyFill="1" applyBorder="1" applyAlignment="1" applyProtection="1">
      <alignment horizontal="center" vertical="center"/>
      <protection locked="0"/>
    </xf>
    <xf numFmtId="0" fontId="90" fillId="37" borderId="52" xfId="0" applyFont="1" applyFill="1" applyBorder="1" applyAlignment="1" applyProtection="1">
      <alignment horizontal="center" vertical="center"/>
      <protection locked="0"/>
    </xf>
    <xf numFmtId="0" fontId="116" fillId="0" borderId="0" xfId="0" applyFont="1" applyAlignment="1">
      <alignment horizontal="right" vertical="center" wrapText="1"/>
    </xf>
    <xf numFmtId="0" fontId="116" fillId="0" borderId="0" xfId="0" applyFont="1" applyAlignment="1">
      <alignment horizontal="right" vertical="center"/>
    </xf>
    <xf numFmtId="0" fontId="116" fillId="0" borderId="52" xfId="0" applyFont="1" applyBorder="1" applyAlignment="1">
      <alignment horizontal="center" vertical="center"/>
    </xf>
    <xf numFmtId="38" fontId="8" fillId="0" borderId="53" xfId="50" applyNumberFormat="1" applyFont="1" applyBorder="1" applyAlignment="1" applyProtection="1">
      <alignment vertical="center"/>
      <protection/>
    </xf>
    <xf numFmtId="0" fontId="135" fillId="0" borderId="54" xfId="0" applyFont="1" applyFill="1" applyBorder="1" applyAlignment="1" applyProtection="1">
      <alignment horizontal="center" vertical="center"/>
      <protection/>
    </xf>
    <xf numFmtId="0" fontId="135" fillId="0" borderId="0" xfId="0" applyFont="1" applyFill="1" applyAlignment="1" applyProtection="1">
      <alignment horizontal="center" vertical="center"/>
      <protection/>
    </xf>
    <xf numFmtId="0" fontId="136" fillId="0" borderId="0" xfId="0" applyFont="1" applyFill="1" applyBorder="1" applyAlignment="1" applyProtection="1">
      <alignment horizontal="center" vertical="center" wrapText="1" shrinkToFit="1"/>
      <protection/>
    </xf>
    <xf numFmtId="184" fontId="134" fillId="0" borderId="0" xfId="0" applyNumberFormat="1" applyFont="1" applyFill="1" applyBorder="1" applyAlignment="1" applyProtection="1">
      <alignment horizontal="right" vertical="center"/>
      <protection/>
    </xf>
    <xf numFmtId="0" fontId="137" fillId="0" borderId="0" xfId="0" applyFont="1" applyBorder="1" applyAlignment="1" applyProtection="1">
      <alignment vertical="center"/>
      <protection locked="0"/>
    </xf>
    <xf numFmtId="0" fontId="116" fillId="0" borderId="0" xfId="0" applyFont="1" applyAlignment="1">
      <alignment vertical="center"/>
    </xf>
    <xf numFmtId="0" fontId="138" fillId="0" borderId="54" xfId="0" applyFont="1" applyFill="1" applyBorder="1" applyAlignment="1" applyProtection="1">
      <alignment horizontal="left" vertical="center" indent="2"/>
      <protection locked="0"/>
    </xf>
    <xf numFmtId="0" fontId="4" fillId="0" borderId="54" xfId="0" applyFont="1" applyFill="1" applyBorder="1" applyAlignment="1" applyProtection="1">
      <alignment horizontal="center" vertical="center" shrinkToFit="1"/>
      <protection locked="0"/>
    </xf>
    <xf numFmtId="0" fontId="128" fillId="0" borderId="0" xfId="0" applyFont="1" applyBorder="1" applyAlignment="1" applyProtection="1">
      <alignment horizontal="left" vertical="top" wrapText="1"/>
      <protection/>
    </xf>
    <xf numFmtId="0" fontId="121" fillId="0" borderId="0" xfId="0" applyFont="1" applyAlignment="1" applyProtection="1">
      <alignment horizontal="center" vertical="center"/>
      <protection locked="0"/>
    </xf>
    <xf numFmtId="190" fontId="134" fillId="0" borderId="0" xfId="0" applyNumberFormat="1" applyFont="1" applyFill="1" applyBorder="1" applyAlignment="1" applyProtection="1">
      <alignment horizontal="center" vertical="center"/>
      <protection/>
    </xf>
    <xf numFmtId="38" fontId="10" fillId="0" borderId="0" xfId="50" applyNumberFormat="1" applyFont="1" applyBorder="1" applyAlignment="1" applyProtection="1">
      <alignment vertical="center"/>
      <protection locked="0"/>
    </xf>
    <xf numFmtId="38" fontId="12" fillId="0" borderId="0" xfId="50" applyNumberFormat="1" applyFont="1" applyBorder="1" applyAlignment="1" applyProtection="1">
      <alignment vertical="center"/>
      <protection locked="0"/>
    </xf>
    <xf numFmtId="0" fontId="129" fillId="0" borderId="0" xfId="0" applyFont="1" applyAlignment="1" applyProtection="1">
      <alignment horizontal="right" vertical="center"/>
      <protection locked="0"/>
    </xf>
    <xf numFmtId="38" fontId="12" fillId="0" borderId="0" xfId="50" applyNumberFormat="1" applyFont="1" applyBorder="1" applyAlignment="1" applyProtection="1">
      <alignment vertical="center" wrapText="1"/>
      <protection locked="0"/>
    </xf>
    <xf numFmtId="0" fontId="12" fillId="0" borderId="0" xfId="50" applyNumberFormat="1" applyFont="1" applyBorder="1" applyAlignment="1" applyProtection="1">
      <alignment vertical="center"/>
      <protection locked="0"/>
    </xf>
    <xf numFmtId="0" fontId="121" fillId="0" borderId="0" xfId="0" applyFont="1" applyAlignment="1" applyProtection="1">
      <alignment horizontal="center"/>
      <protection locked="0"/>
    </xf>
    <xf numFmtId="0" fontId="128" fillId="6" borderId="51" xfId="0" applyFont="1" applyFill="1" applyBorder="1" applyAlignment="1" applyProtection="1">
      <alignment horizontal="center" vertical="center"/>
      <protection locked="0"/>
    </xf>
    <xf numFmtId="0" fontId="128" fillId="6" borderId="55" xfId="0" applyFont="1" applyFill="1" applyBorder="1" applyAlignment="1" applyProtection="1">
      <alignment horizontal="center" vertical="center"/>
      <protection locked="0"/>
    </xf>
    <xf numFmtId="0" fontId="9" fillId="6" borderId="56" xfId="0" applyFont="1" applyFill="1" applyBorder="1" applyAlignment="1" applyProtection="1">
      <alignment horizontal="center" vertical="center" wrapText="1"/>
      <protection locked="0"/>
    </xf>
    <xf numFmtId="0" fontId="9" fillId="6" borderId="57" xfId="0" applyFont="1" applyFill="1" applyBorder="1" applyAlignment="1" applyProtection="1">
      <alignment horizontal="center" vertical="center" wrapText="1"/>
      <protection locked="0"/>
    </xf>
    <xf numFmtId="0" fontId="128" fillId="6" borderId="52" xfId="0" applyFont="1" applyFill="1" applyBorder="1" applyAlignment="1" applyProtection="1">
      <alignment horizontal="center" vertical="center"/>
      <protection locked="0"/>
    </xf>
    <xf numFmtId="0" fontId="128" fillId="6" borderId="54" xfId="0" applyFont="1" applyFill="1" applyBorder="1" applyAlignment="1" applyProtection="1">
      <alignment horizontal="center" vertical="center"/>
      <protection locked="0"/>
    </xf>
    <xf numFmtId="0" fontId="128" fillId="6" borderId="58" xfId="0" applyFont="1" applyFill="1" applyBorder="1" applyAlignment="1" applyProtection="1">
      <alignment horizontal="center" vertical="center"/>
      <protection locked="0"/>
    </xf>
    <xf numFmtId="0" fontId="128" fillId="6" borderId="59" xfId="0" applyFont="1" applyFill="1" applyBorder="1" applyAlignment="1" applyProtection="1">
      <alignment horizontal="center" vertical="center"/>
      <protection locked="0"/>
    </xf>
    <xf numFmtId="0" fontId="128" fillId="6" borderId="60" xfId="0" applyFont="1" applyFill="1" applyBorder="1" applyAlignment="1" applyProtection="1">
      <alignment horizontal="center" vertical="center"/>
      <protection locked="0"/>
    </xf>
    <xf numFmtId="0" fontId="4" fillId="6" borderId="61" xfId="0" applyFont="1" applyFill="1" applyBorder="1" applyAlignment="1" applyProtection="1">
      <alignment horizontal="center" vertical="top" wrapText="1"/>
      <protection locked="0"/>
    </xf>
    <xf numFmtId="0" fontId="9" fillId="6" borderId="62" xfId="0" applyFont="1" applyFill="1" applyBorder="1" applyAlignment="1" applyProtection="1">
      <alignment horizontal="center" vertical="top" wrapText="1"/>
      <protection locked="0"/>
    </xf>
    <xf numFmtId="0" fontId="4" fillId="6" borderId="63" xfId="0" applyFont="1" applyFill="1" applyBorder="1" applyAlignment="1" applyProtection="1">
      <alignment horizontal="center" vertical="top" wrapText="1"/>
      <protection locked="0"/>
    </xf>
    <xf numFmtId="0" fontId="7" fillId="6" borderId="50" xfId="0" applyFont="1" applyFill="1" applyBorder="1" applyAlignment="1" applyProtection="1">
      <alignment horizontal="center" vertical="top" wrapText="1"/>
      <protection locked="0"/>
    </xf>
    <xf numFmtId="0" fontId="128" fillId="6" borderId="62" xfId="0" applyFont="1" applyFill="1" applyBorder="1" applyAlignment="1" applyProtection="1">
      <alignment horizontal="center" vertical="top"/>
      <protection locked="0"/>
    </xf>
    <xf numFmtId="0" fontId="128" fillId="6" borderId="0" xfId="0" applyFont="1" applyFill="1" applyBorder="1" applyAlignment="1" applyProtection="1">
      <alignment horizontal="center" vertical="top"/>
      <protection locked="0"/>
    </xf>
    <xf numFmtId="0" fontId="128" fillId="6" borderId="64" xfId="0" applyFont="1" applyFill="1" applyBorder="1" applyAlignment="1" applyProtection="1">
      <alignment horizontal="center" vertical="top"/>
      <protection locked="0"/>
    </xf>
    <xf numFmtId="0" fontId="128" fillId="6" borderId="65" xfId="0" applyFont="1" applyFill="1" applyBorder="1" applyAlignment="1" applyProtection="1">
      <alignment horizontal="center" vertical="top" wrapText="1"/>
      <protection locked="0"/>
    </xf>
    <xf numFmtId="0" fontId="4" fillId="6" borderId="14" xfId="0" applyFont="1" applyFill="1" applyBorder="1" applyAlignment="1" applyProtection="1">
      <alignment horizontal="center" vertical="center" wrapText="1"/>
      <protection locked="0"/>
    </xf>
    <xf numFmtId="0" fontId="4" fillId="6" borderId="66" xfId="0" applyFont="1" applyFill="1" applyBorder="1" applyAlignment="1" applyProtection="1">
      <alignment horizontal="center" vertical="center" wrapText="1"/>
      <protection locked="0"/>
    </xf>
    <xf numFmtId="0" fontId="4" fillId="6" borderId="67" xfId="0" applyFont="1" applyFill="1" applyBorder="1" applyAlignment="1" applyProtection="1">
      <alignment horizontal="center" vertical="center" wrapText="1"/>
      <protection locked="0"/>
    </xf>
    <xf numFmtId="0" fontId="4" fillId="6" borderId="43" xfId="0" applyFont="1" applyFill="1" applyBorder="1" applyAlignment="1" applyProtection="1">
      <alignment horizontal="center" vertical="center" wrapText="1"/>
      <protection locked="0"/>
    </xf>
    <xf numFmtId="0" fontId="128" fillId="6" borderId="66" xfId="0" applyFont="1" applyFill="1" applyBorder="1" applyAlignment="1" applyProtection="1">
      <alignment horizontal="center" vertical="center"/>
      <protection locked="0"/>
    </xf>
    <xf numFmtId="0" fontId="128" fillId="6" borderId="49" xfId="0" applyFont="1" applyFill="1" applyBorder="1" applyAlignment="1" applyProtection="1">
      <alignment horizontal="center" vertical="center"/>
      <protection locked="0"/>
    </xf>
    <xf numFmtId="0" fontId="128" fillId="6" borderId="68" xfId="0" applyFont="1" applyFill="1" applyBorder="1" applyAlignment="1" applyProtection="1">
      <alignment horizontal="center" vertical="center"/>
      <protection locked="0"/>
    </xf>
    <xf numFmtId="0" fontId="128" fillId="6" borderId="69" xfId="0" applyFont="1" applyFill="1" applyBorder="1" applyAlignment="1" applyProtection="1">
      <alignment horizontal="center" vertical="center"/>
      <protection locked="0"/>
    </xf>
    <xf numFmtId="184" fontId="8" fillId="7" borderId="70" xfId="0" applyNumberFormat="1" applyFont="1" applyFill="1" applyBorder="1" applyAlignment="1" applyProtection="1">
      <alignment horizontal="right" vertical="center"/>
      <protection locked="0"/>
    </xf>
    <xf numFmtId="184" fontId="8" fillId="7" borderId="71" xfId="0" applyNumberFormat="1" applyFont="1" applyFill="1" applyBorder="1" applyAlignment="1" applyProtection="1">
      <alignment horizontal="right" vertical="center"/>
      <protection locked="0"/>
    </xf>
    <xf numFmtId="184" fontId="8" fillId="0" borderId="72" xfId="0" applyNumberFormat="1" applyFont="1" applyFill="1" applyBorder="1" applyAlignment="1" applyProtection="1">
      <alignment horizontal="right" vertical="center" wrapText="1"/>
      <protection/>
    </xf>
    <xf numFmtId="0" fontId="128" fillId="0" borderId="0" xfId="0" applyFont="1" applyBorder="1" applyAlignment="1" applyProtection="1">
      <alignment horizontal="center" vertical="center"/>
      <protection locked="0"/>
    </xf>
    <xf numFmtId="184" fontId="8" fillId="0" borderId="0" xfId="0" applyNumberFormat="1" applyFont="1" applyAlignment="1" applyProtection="1">
      <alignment vertical="center"/>
      <protection locked="0"/>
    </xf>
    <xf numFmtId="0" fontId="8" fillId="0" borderId="0" xfId="0" applyFont="1" applyAlignment="1" applyProtection="1">
      <alignment horizontal="center" vertical="center"/>
      <protection locked="0"/>
    </xf>
    <xf numFmtId="184" fontId="15" fillId="0" borderId="0" xfId="0" applyNumberFormat="1" applyFont="1" applyFill="1" applyBorder="1" applyAlignment="1" applyProtection="1">
      <alignment horizontal="left" vertical="center" wrapText="1"/>
      <protection locked="0"/>
    </xf>
    <xf numFmtId="184" fontId="5" fillId="0" borderId="0" xfId="0" applyNumberFormat="1" applyFont="1" applyAlignment="1" applyProtection="1">
      <alignment/>
      <protection locked="0"/>
    </xf>
    <xf numFmtId="184" fontId="8" fillId="0" borderId="0" xfId="0" applyNumberFormat="1" applyFont="1" applyAlignment="1" applyProtection="1">
      <alignment horizontal="right"/>
      <protection/>
    </xf>
    <xf numFmtId="0" fontId="15" fillId="0" borderId="0" xfId="0" applyFont="1" applyAlignment="1" applyProtection="1">
      <alignment horizontal="center" shrinkToFit="1"/>
      <protection locked="0"/>
    </xf>
    <xf numFmtId="0" fontId="15" fillId="0" borderId="0" xfId="0" applyFont="1" applyAlignment="1" applyProtection="1">
      <alignment horizontal="left" shrinkToFit="1"/>
      <protection locked="0"/>
    </xf>
    <xf numFmtId="0" fontId="15" fillId="0" borderId="0" xfId="0" applyFont="1" applyAlignment="1" applyProtection="1">
      <alignment horizontal="center" vertical="center" shrinkToFit="1"/>
      <protection locked="0"/>
    </xf>
    <xf numFmtId="0" fontId="139" fillId="0" borderId="73" xfId="0" applyFont="1" applyBorder="1" applyAlignment="1" applyProtection="1">
      <alignment horizontal="center" vertical="center"/>
      <protection locked="0"/>
    </xf>
    <xf numFmtId="0" fontId="140" fillId="0" borderId="74" xfId="0" applyFont="1" applyBorder="1" applyAlignment="1" applyProtection="1">
      <alignment horizontal="center" vertical="center"/>
      <protection locked="0"/>
    </xf>
    <xf numFmtId="184" fontId="141" fillId="0" borderId="75" xfId="0" applyNumberFormat="1" applyFont="1" applyBorder="1" applyAlignment="1" applyProtection="1">
      <alignment horizontal="center" vertical="center"/>
      <protection locked="0"/>
    </xf>
    <xf numFmtId="0" fontId="126" fillId="0" borderId="0" xfId="0" applyFont="1" applyBorder="1" applyAlignment="1" applyProtection="1">
      <alignment vertical="center"/>
      <protection locked="0"/>
    </xf>
    <xf numFmtId="0" fontId="23" fillId="0" borderId="0" xfId="0" applyFont="1" applyFill="1" applyBorder="1" applyAlignment="1" applyProtection="1">
      <alignment vertical="center" wrapText="1"/>
      <protection locked="0"/>
    </xf>
    <xf numFmtId="0" fontId="121" fillId="0" borderId="0" xfId="0" applyFont="1" applyBorder="1" applyAlignment="1" applyProtection="1">
      <alignment vertical="center"/>
      <protection locked="0"/>
    </xf>
    <xf numFmtId="0" fontId="8" fillId="0" borderId="0" xfId="0" applyFont="1" applyAlignment="1" applyProtection="1">
      <alignment horizontal="center" shrinkToFit="1"/>
      <protection locked="0"/>
    </xf>
    <xf numFmtId="0" fontId="5" fillId="0" borderId="0" xfId="0" applyFont="1" applyAlignment="1" applyProtection="1">
      <alignment horizontal="left" shrinkToFit="1"/>
      <protection locked="0"/>
    </xf>
    <xf numFmtId="38" fontId="5" fillId="0" borderId="0" xfId="0" applyNumberFormat="1" applyFont="1" applyFill="1" applyBorder="1" applyAlignment="1" applyProtection="1">
      <alignment shrinkToFit="1"/>
      <protection locked="0"/>
    </xf>
    <xf numFmtId="0" fontId="142" fillId="0" borderId="0" xfId="0" applyFont="1" applyAlignment="1" applyProtection="1">
      <alignment horizontal="right" vertical="center"/>
      <protection locked="0"/>
    </xf>
    <xf numFmtId="184" fontId="143" fillId="0" borderId="0" xfId="0" applyNumberFormat="1" applyFont="1" applyAlignment="1" applyProtection="1">
      <alignment horizontal="right" vertical="center"/>
      <protection/>
    </xf>
    <xf numFmtId="184" fontId="8" fillId="0" borderId="0" xfId="0" applyNumberFormat="1" applyFont="1" applyAlignment="1" applyProtection="1">
      <alignment/>
      <protection locked="0"/>
    </xf>
    <xf numFmtId="184" fontId="8" fillId="0" borderId="0" xfId="0" applyNumberFormat="1" applyFont="1" applyAlignment="1" applyProtection="1">
      <alignment horizontal="right"/>
      <protection locked="0"/>
    </xf>
    <xf numFmtId="0" fontId="15" fillId="0" borderId="0" xfId="0" applyFont="1" applyAlignment="1" applyProtection="1">
      <alignment horizontal="center"/>
      <protection locked="0"/>
    </xf>
    <xf numFmtId="0" fontId="15" fillId="0" borderId="0" xfId="0" applyFont="1" applyAlignment="1" applyProtection="1">
      <alignment horizontal="left"/>
      <protection locked="0"/>
    </xf>
    <xf numFmtId="0" fontId="144" fillId="0" borderId="0" xfId="0" applyFont="1" applyAlignment="1" applyProtection="1">
      <alignment horizontal="right" vertical="center"/>
      <protection locked="0"/>
    </xf>
    <xf numFmtId="0" fontId="145" fillId="0" borderId="0" xfId="0" applyFont="1" applyBorder="1" applyAlignment="1" applyProtection="1">
      <alignment horizontal="left" vertical="center"/>
      <protection locked="0"/>
    </xf>
    <xf numFmtId="0" fontId="146" fillId="0" borderId="0" xfId="0" applyFont="1" applyAlignment="1" applyProtection="1">
      <alignment horizontal="right" vertical="center"/>
      <protection locked="0"/>
    </xf>
    <xf numFmtId="0" fontId="147" fillId="0" borderId="0" xfId="0" applyFont="1" applyAlignment="1" applyProtection="1">
      <alignment horizontal="right" vertical="center"/>
      <protection locked="0"/>
    </xf>
    <xf numFmtId="184" fontId="126" fillId="0" borderId="0" xfId="0" applyNumberFormat="1" applyFont="1" applyBorder="1" applyAlignment="1" applyProtection="1">
      <alignment/>
      <protection locked="0"/>
    </xf>
    <xf numFmtId="38" fontId="5" fillId="0" borderId="0" xfId="0" applyNumberFormat="1" applyFont="1" applyFill="1" applyBorder="1" applyAlignment="1" applyProtection="1">
      <alignment vertical="center" shrinkToFit="1"/>
      <protection locked="0"/>
    </xf>
    <xf numFmtId="38" fontId="121" fillId="0" borderId="0" xfId="0" applyNumberFormat="1" applyFont="1" applyAlignment="1" applyProtection="1">
      <alignment vertical="center"/>
      <protection locked="0"/>
    </xf>
    <xf numFmtId="0" fontId="148" fillId="0" borderId="0" xfId="0" applyFont="1" applyAlignment="1">
      <alignment horizontal="right" vertical="center"/>
    </xf>
    <xf numFmtId="0" fontId="149" fillId="0" borderId="0" xfId="0" applyFont="1" applyAlignment="1">
      <alignment vertical="center"/>
    </xf>
    <xf numFmtId="190" fontId="4" fillId="6" borderId="76" xfId="50" applyNumberFormat="1" applyFont="1" applyFill="1" applyBorder="1" applyAlignment="1" applyProtection="1">
      <alignment horizontal="center" vertical="center"/>
      <protection/>
    </xf>
    <xf numFmtId="0" fontId="117" fillId="33" borderId="37" xfId="0" applyFont="1" applyFill="1" applyBorder="1" applyAlignment="1" applyProtection="1">
      <alignment horizontal="center" vertical="center" wrapText="1"/>
      <protection locked="0"/>
    </xf>
    <xf numFmtId="0" fontId="117" fillId="33" borderId="77" xfId="0" applyFont="1" applyFill="1" applyBorder="1" applyAlignment="1" applyProtection="1">
      <alignment horizontal="center" vertical="center" wrapText="1"/>
      <protection locked="0"/>
    </xf>
    <xf numFmtId="184" fontId="6" fillId="0" borderId="36" xfId="0" applyNumberFormat="1" applyFont="1" applyBorder="1" applyAlignment="1" applyProtection="1">
      <alignment horizontal="right" vertical="center" wrapText="1"/>
      <protection/>
    </xf>
    <xf numFmtId="184" fontId="6" fillId="33" borderId="78" xfId="0" applyNumberFormat="1" applyFont="1" applyFill="1" applyBorder="1" applyAlignment="1" applyProtection="1">
      <alignment horizontal="right" vertical="center" wrapText="1"/>
      <protection/>
    </xf>
    <xf numFmtId="184" fontId="6" fillId="0" borderId="78" xfId="0" applyNumberFormat="1" applyFont="1" applyFill="1" applyBorder="1" applyAlignment="1" applyProtection="1">
      <alignment horizontal="right" vertical="center" wrapText="1"/>
      <protection/>
    </xf>
    <xf numFmtId="0" fontId="0" fillId="0" borderId="0" xfId="0" applyFont="1" applyAlignment="1" applyProtection="1">
      <alignment horizontal="right" vertical="center"/>
      <protection locked="0"/>
    </xf>
    <xf numFmtId="186" fontId="110" fillId="34" borderId="79" xfId="0" applyNumberFormat="1" applyFont="1" applyFill="1" applyBorder="1" applyAlignment="1" applyProtection="1">
      <alignment horizontal="right" vertical="center" wrapText="1"/>
      <protection/>
    </xf>
    <xf numFmtId="186" fontId="110" fillId="33" borderId="80" xfId="0" applyNumberFormat="1" applyFont="1" applyFill="1" applyBorder="1" applyAlignment="1" applyProtection="1">
      <alignment horizontal="right" vertical="center" wrapText="1"/>
      <protection/>
    </xf>
    <xf numFmtId="186" fontId="110" fillId="33" borderId="81" xfId="0" applyNumberFormat="1" applyFont="1" applyFill="1" applyBorder="1" applyAlignment="1" applyProtection="1">
      <alignment horizontal="right" vertical="center" wrapText="1"/>
      <protection/>
    </xf>
    <xf numFmtId="0" fontId="0" fillId="0" borderId="0" xfId="0" applyFont="1" applyFill="1" applyAlignment="1" applyProtection="1">
      <alignment horizontal="left" vertical="center"/>
      <protection locked="0"/>
    </xf>
    <xf numFmtId="0" fontId="131" fillId="0" borderId="0" xfId="0" applyFont="1" applyAlignment="1" applyProtection="1">
      <alignment horizontal="right" vertical="center"/>
      <protection locked="0"/>
    </xf>
    <xf numFmtId="0" fontId="13" fillId="0" borderId="82" xfId="0" applyFont="1" applyFill="1" applyBorder="1" applyAlignment="1" applyProtection="1">
      <alignment vertical="center"/>
      <protection/>
    </xf>
    <xf numFmtId="0" fontId="5" fillId="0" borderId="82" xfId="0" applyFont="1" applyBorder="1" applyAlignment="1" applyProtection="1">
      <alignment vertical="center"/>
      <protection/>
    </xf>
    <xf numFmtId="0" fontId="9" fillId="0" borderId="0" xfId="0" applyFont="1" applyFill="1" applyBorder="1" applyAlignment="1" applyProtection="1">
      <alignment vertical="center"/>
      <protection/>
    </xf>
    <xf numFmtId="0" fontId="15" fillId="0" borderId="0" xfId="0" applyFont="1" applyBorder="1" applyAlignment="1" applyProtection="1">
      <alignment vertical="center"/>
      <protection/>
    </xf>
    <xf numFmtId="0" fontId="15" fillId="0" borderId="0" xfId="0" applyFont="1" applyFill="1" applyBorder="1" applyAlignment="1" applyProtection="1">
      <alignment vertical="center"/>
      <protection/>
    </xf>
    <xf numFmtId="0" fontId="150" fillId="0" borderId="0" xfId="0" applyFont="1" applyFill="1" applyBorder="1" applyAlignment="1" applyProtection="1">
      <alignment vertical="center"/>
      <protection/>
    </xf>
    <xf numFmtId="0" fontId="150" fillId="0" borderId="0" xfId="0" applyFont="1" applyBorder="1" applyAlignment="1" applyProtection="1">
      <alignment vertical="center"/>
      <protection/>
    </xf>
    <xf numFmtId="0" fontId="13" fillId="0" borderId="83" xfId="0" applyFont="1" applyBorder="1" applyAlignment="1" applyProtection="1">
      <alignment vertical="center"/>
      <protection/>
    </xf>
    <xf numFmtId="0" fontId="114" fillId="0" borderId="83" xfId="0" applyFont="1" applyBorder="1" applyAlignment="1" applyProtection="1">
      <alignment horizontal="right" vertical="center"/>
      <protection/>
    </xf>
    <xf numFmtId="0" fontId="13" fillId="0" borderId="83" xfId="0" applyFont="1" applyFill="1" applyBorder="1" applyAlignment="1" applyProtection="1">
      <alignment vertical="center"/>
      <protection/>
    </xf>
    <xf numFmtId="0" fontId="13" fillId="0" borderId="84" xfId="0" applyFont="1" applyFill="1" applyBorder="1" applyAlignment="1" applyProtection="1">
      <alignment vertical="center"/>
      <protection/>
    </xf>
    <xf numFmtId="0" fontId="151" fillId="0" borderId="0" xfId="0" applyFont="1" applyFill="1" applyBorder="1" applyAlignment="1">
      <alignment vertical="center" wrapText="1"/>
    </xf>
    <xf numFmtId="0" fontId="149" fillId="0" borderId="0" xfId="0" applyFont="1" applyFill="1" applyBorder="1" applyAlignment="1">
      <alignment vertical="center"/>
    </xf>
    <xf numFmtId="0" fontId="7" fillId="0" borderId="14" xfId="0" applyFont="1" applyBorder="1" applyAlignment="1" applyProtection="1">
      <alignment horizontal="center" vertical="center" wrapText="1"/>
      <protection locked="0"/>
    </xf>
    <xf numFmtId="184" fontId="152" fillId="38" borderId="85" xfId="0" applyNumberFormat="1" applyFont="1" applyFill="1" applyBorder="1" applyAlignment="1" applyProtection="1">
      <alignment vertical="center"/>
      <protection/>
    </xf>
    <xf numFmtId="0" fontId="94" fillId="39" borderId="0" xfId="44" applyFill="1" applyAlignment="1" applyProtection="1">
      <alignment vertical="center"/>
      <protection/>
    </xf>
    <xf numFmtId="0" fontId="0" fillId="0" borderId="0" xfId="0" applyFont="1" applyAlignment="1" applyProtection="1">
      <alignment vertical="center"/>
      <protection locked="0"/>
    </xf>
    <xf numFmtId="0" fontId="117" fillId="0" borderId="29" xfId="0" applyFont="1" applyBorder="1" applyAlignment="1" applyProtection="1">
      <alignment horizontal="center" vertical="top" shrinkToFit="1"/>
      <protection locked="0"/>
    </xf>
    <xf numFmtId="0" fontId="117" fillId="0" borderId="29" xfId="0" applyFont="1" applyBorder="1" applyAlignment="1" applyProtection="1">
      <alignment horizontal="center" vertical="top" wrapText="1"/>
      <protection locked="0"/>
    </xf>
    <xf numFmtId="190" fontId="13" fillId="0" borderId="0" xfId="0" applyNumberFormat="1" applyFont="1" applyAlignment="1" applyProtection="1">
      <alignment vertical="center"/>
      <protection/>
    </xf>
    <xf numFmtId="0" fontId="109" fillId="0" borderId="0" xfId="0" applyFont="1" applyBorder="1" applyAlignment="1" applyProtection="1">
      <alignment vertical="center"/>
      <protection/>
    </xf>
    <xf numFmtId="0" fontId="0" fillId="0" borderId="0" xfId="0" applyAlignment="1" applyProtection="1">
      <alignment vertical="center"/>
      <protection/>
    </xf>
    <xf numFmtId="38" fontId="131" fillId="35" borderId="10" xfId="50" applyFont="1" applyFill="1" applyBorder="1" applyAlignment="1" applyProtection="1">
      <alignment vertical="center" wrapText="1"/>
      <protection locked="0"/>
    </xf>
    <xf numFmtId="0" fontId="108" fillId="0" borderId="0" xfId="0" applyFont="1" applyFill="1" applyBorder="1" applyAlignment="1" applyProtection="1">
      <alignment vertical="center"/>
      <protection locked="0"/>
    </xf>
    <xf numFmtId="0" fontId="21" fillId="0" borderId="0" xfId="0" applyFont="1" applyFill="1" applyBorder="1" applyAlignment="1" applyProtection="1">
      <alignment vertical="center"/>
      <protection/>
    </xf>
    <xf numFmtId="0" fontId="21" fillId="0" borderId="54" xfId="0" applyFont="1" applyFill="1" applyBorder="1" applyAlignment="1" applyProtection="1">
      <alignment vertical="center"/>
      <protection/>
    </xf>
    <xf numFmtId="0" fontId="131" fillId="0" borderId="86" xfId="0" applyFont="1" applyFill="1" applyBorder="1" applyAlignment="1" applyProtection="1">
      <alignment horizontal="center" vertical="center"/>
      <protection/>
    </xf>
    <xf numFmtId="0" fontId="153" fillId="0" borderId="87" xfId="0" applyFont="1" applyFill="1" applyBorder="1" applyAlignment="1" applyProtection="1">
      <alignment horizontal="center" vertical="center"/>
      <protection/>
    </xf>
    <xf numFmtId="0" fontId="153" fillId="0" borderId="87" xfId="0" applyFont="1" applyFill="1" applyBorder="1" applyAlignment="1">
      <alignment horizontal="center" vertical="center"/>
    </xf>
    <xf numFmtId="0" fontId="153" fillId="0" borderId="88" xfId="0" applyFont="1" applyFill="1" applyBorder="1" applyAlignment="1" applyProtection="1">
      <alignment horizontal="center" vertical="center"/>
      <protection/>
    </xf>
    <xf numFmtId="0" fontId="153" fillId="0" borderId="88" xfId="0" applyFont="1" applyFill="1" applyBorder="1" applyAlignment="1">
      <alignment horizontal="center" vertical="center"/>
    </xf>
    <xf numFmtId="184" fontId="8" fillId="0" borderId="66" xfId="0" applyNumberFormat="1" applyFont="1" applyFill="1" applyBorder="1" applyAlignment="1" applyProtection="1">
      <alignment horizontal="right" vertical="center" wrapText="1"/>
      <protection/>
    </xf>
    <xf numFmtId="0" fontId="9" fillId="0" borderId="10" xfId="0" applyFont="1" applyFill="1" applyBorder="1" applyAlignment="1" applyProtection="1">
      <alignment horizontal="center" vertical="center"/>
      <protection/>
    </xf>
    <xf numFmtId="0" fontId="9" fillId="0" borderId="51" xfId="0" applyFont="1" applyFill="1" applyBorder="1" applyAlignment="1" applyProtection="1">
      <alignment horizontal="center" vertical="top" wrapText="1"/>
      <protection/>
    </xf>
    <xf numFmtId="0" fontId="9" fillId="0" borderId="61" xfId="0" applyFont="1"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184" fontId="8" fillId="0" borderId="87" xfId="0" applyNumberFormat="1" applyFont="1" applyFill="1" applyBorder="1" applyAlignment="1" applyProtection="1">
      <alignment horizontal="right" vertical="center" wrapText="1"/>
      <protection/>
    </xf>
    <xf numFmtId="38" fontId="8" fillId="0" borderId="87" xfId="50" applyFont="1" applyFill="1" applyBorder="1" applyAlignment="1" applyProtection="1">
      <alignment horizontal="center" vertical="center"/>
      <protection/>
    </xf>
    <xf numFmtId="38" fontId="8" fillId="0" borderId="87" xfId="50" applyFont="1" applyFill="1" applyBorder="1" applyAlignment="1" applyProtection="1">
      <alignment vertical="center"/>
      <protection/>
    </xf>
    <xf numFmtId="184" fontId="8" fillId="0" borderId="88" xfId="0" applyNumberFormat="1" applyFont="1" applyFill="1" applyBorder="1" applyAlignment="1" applyProtection="1">
      <alignment horizontal="right" vertical="center" wrapText="1"/>
      <protection/>
    </xf>
    <xf numFmtId="38" fontId="8" fillId="0" borderId="88" xfId="50" applyFont="1" applyFill="1" applyBorder="1" applyAlignment="1" applyProtection="1">
      <alignment horizontal="center" vertical="center"/>
      <protection/>
    </xf>
    <xf numFmtId="38" fontId="8" fillId="0" borderId="88" xfId="50" applyFont="1" applyFill="1" applyBorder="1" applyAlignment="1" applyProtection="1">
      <alignment vertical="center"/>
      <protection/>
    </xf>
    <xf numFmtId="184" fontId="5" fillId="0" borderId="10" xfId="0" applyNumberFormat="1" applyFont="1" applyFill="1" applyBorder="1" applyAlignment="1" applyProtection="1">
      <alignment vertical="center" wrapText="1"/>
      <protection/>
    </xf>
    <xf numFmtId="184" fontId="5" fillId="0" borderId="10" xfId="0" applyNumberFormat="1" applyFont="1" applyFill="1" applyBorder="1" applyAlignment="1" applyProtection="1">
      <alignment vertical="center" shrinkToFit="1"/>
      <protection/>
    </xf>
    <xf numFmtId="0" fontId="5" fillId="0" borderId="10" xfId="0" applyFont="1" applyFill="1" applyBorder="1" applyAlignment="1" applyProtection="1">
      <alignment vertical="center"/>
      <protection/>
    </xf>
    <xf numFmtId="184" fontId="8" fillId="0" borderId="87" xfId="0" applyNumberFormat="1" applyFont="1" applyFill="1" applyBorder="1" applyAlignment="1" applyProtection="1">
      <alignment horizontal="right" vertical="center"/>
      <protection/>
    </xf>
    <xf numFmtId="0" fontId="4" fillId="0" borderId="87" xfId="0" applyFont="1" applyFill="1" applyBorder="1" applyAlignment="1" applyProtection="1">
      <alignment horizontal="center" vertical="center" wrapText="1"/>
      <protection locked="0"/>
    </xf>
    <xf numFmtId="184" fontId="8" fillId="0" borderId="88" xfId="0" applyNumberFormat="1" applyFont="1" applyFill="1" applyBorder="1" applyAlignment="1" applyProtection="1">
      <alignment horizontal="right" vertical="center"/>
      <protection/>
    </xf>
    <xf numFmtId="0" fontId="4" fillId="0" borderId="88" xfId="0"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wrapText="1"/>
      <protection/>
    </xf>
    <xf numFmtId="0" fontId="134" fillId="0" borderId="10" xfId="0" applyFont="1" applyFill="1" applyBorder="1" applyAlignment="1" applyProtection="1">
      <alignment horizontal="center" vertical="center"/>
      <protection/>
    </xf>
    <xf numFmtId="38" fontId="8" fillId="0" borderId="10" xfId="50" applyNumberFormat="1" applyFont="1" applyFill="1" applyBorder="1" applyAlignment="1" applyProtection="1">
      <alignment horizontal="right" vertical="center"/>
      <protection/>
    </xf>
    <xf numFmtId="38" fontId="8" fillId="0" borderId="10" xfId="50" applyNumberFormat="1" applyFont="1" applyFill="1" applyBorder="1" applyAlignment="1" applyProtection="1">
      <alignment vertical="center"/>
      <protection/>
    </xf>
    <xf numFmtId="0" fontId="134" fillId="0" borderId="26" xfId="0" applyFont="1" applyFill="1" applyBorder="1" applyAlignment="1" applyProtection="1">
      <alignment horizontal="center" vertical="center"/>
      <protection/>
    </xf>
    <xf numFmtId="190" fontId="134" fillId="0" borderId="10" xfId="0" applyNumberFormat="1" applyFont="1" applyFill="1" applyBorder="1" applyAlignment="1" applyProtection="1">
      <alignment horizontal="center" vertical="center"/>
      <protection/>
    </xf>
    <xf numFmtId="184" fontId="134" fillId="0" borderId="76" xfId="0" applyNumberFormat="1" applyFont="1" applyFill="1" applyBorder="1" applyAlignment="1" applyProtection="1">
      <alignment horizontal="right" vertical="center"/>
      <protection/>
    </xf>
    <xf numFmtId="184" fontId="8" fillId="0" borderId="89" xfId="0" applyNumberFormat="1" applyFont="1" applyFill="1" applyBorder="1" applyAlignment="1" applyProtection="1">
      <alignment horizontal="right" vertical="center"/>
      <protection/>
    </xf>
    <xf numFmtId="0" fontId="23" fillId="0" borderId="90" xfId="0" applyFont="1" applyFill="1" applyBorder="1" applyAlignment="1" applyProtection="1">
      <alignment horizontal="center" vertical="center" wrapText="1"/>
      <protection locked="0"/>
    </xf>
    <xf numFmtId="184" fontId="8" fillId="0" borderId="91" xfId="0" applyNumberFormat="1" applyFont="1" applyFill="1" applyBorder="1" applyAlignment="1" applyProtection="1">
      <alignment horizontal="right" vertical="center"/>
      <protection/>
    </xf>
    <xf numFmtId="0" fontId="23" fillId="0" borderId="92" xfId="0" applyFont="1" applyFill="1" applyBorder="1" applyAlignment="1" applyProtection="1">
      <alignment horizontal="center" vertical="center" wrapText="1"/>
      <protection locked="0"/>
    </xf>
    <xf numFmtId="0" fontId="128" fillId="0" borderId="0" xfId="0" applyFont="1" applyFill="1" applyBorder="1" applyAlignment="1" applyProtection="1">
      <alignment horizontal="center" vertical="center"/>
      <protection locked="0"/>
    </xf>
    <xf numFmtId="184" fontId="8" fillId="0" borderId="93" xfId="0" applyNumberFormat="1" applyFont="1" applyFill="1" applyBorder="1" applyAlignment="1" applyProtection="1">
      <alignment horizontal="right" vertical="center" wrapText="1"/>
      <protection/>
    </xf>
    <xf numFmtId="38" fontId="8" fillId="0" borderId="94" xfId="50" applyFont="1" applyFill="1" applyBorder="1" applyAlignment="1" applyProtection="1">
      <alignment vertical="center"/>
      <protection/>
    </xf>
    <xf numFmtId="184" fontId="8" fillId="0" borderId="47" xfId="0" applyNumberFormat="1" applyFont="1" applyFill="1" applyBorder="1" applyAlignment="1" applyProtection="1">
      <alignment horizontal="right" vertical="center" wrapText="1"/>
      <protection/>
    </xf>
    <xf numFmtId="38" fontId="8" fillId="0" borderId="95" xfId="50" applyFont="1" applyFill="1" applyBorder="1" applyAlignment="1" applyProtection="1">
      <alignment vertical="center"/>
      <protection/>
    </xf>
    <xf numFmtId="38" fontId="8" fillId="0" borderId="96" xfId="50" applyFont="1" applyFill="1" applyBorder="1" applyAlignment="1" applyProtection="1">
      <alignment vertical="center"/>
      <protection/>
    </xf>
    <xf numFmtId="38" fontId="8" fillId="0" borderId="97" xfId="50" applyFont="1" applyFill="1" applyBorder="1" applyAlignment="1" applyProtection="1">
      <alignment vertical="center"/>
      <protection/>
    </xf>
    <xf numFmtId="184" fontId="8" fillId="0" borderId="97" xfId="0" applyNumberFormat="1" applyFont="1" applyFill="1" applyBorder="1" applyAlignment="1" applyProtection="1">
      <alignment horizontal="center" vertical="center"/>
      <protection/>
    </xf>
    <xf numFmtId="184" fontId="8" fillId="0" borderId="47" xfId="0" applyNumberFormat="1" applyFont="1" applyFill="1" applyBorder="1" applyAlignment="1" applyProtection="1">
      <alignment horizontal="right" vertical="center"/>
      <protection/>
    </xf>
    <xf numFmtId="184" fontId="8" fillId="0" borderId="98" xfId="0" applyNumberFormat="1" applyFont="1" applyFill="1" applyBorder="1" applyAlignment="1" applyProtection="1">
      <alignment horizontal="right" vertical="center"/>
      <protection/>
    </xf>
    <xf numFmtId="184" fontId="8" fillId="0" borderId="48" xfId="0" applyNumberFormat="1" applyFont="1" applyFill="1" applyBorder="1" applyAlignment="1" applyProtection="1">
      <alignment horizontal="center" vertical="center"/>
      <protection/>
    </xf>
    <xf numFmtId="184" fontId="8" fillId="0" borderId="99" xfId="0" applyNumberFormat="1" applyFont="1" applyFill="1" applyBorder="1" applyAlignment="1" applyProtection="1">
      <alignment horizontal="center" vertical="center"/>
      <protection/>
    </xf>
    <xf numFmtId="0" fontId="8" fillId="0" borderId="100" xfId="0" applyFont="1" applyFill="1" applyBorder="1" applyAlignment="1" applyProtection="1">
      <alignment horizontal="center" vertical="center"/>
      <protection locked="0"/>
    </xf>
    <xf numFmtId="184" fontId="8" fillId="0" borderId="101" xfId="0" applyNumberFormat="1" applyFont="1" applyFill="1" applyBorder="1" applyAlignment="1" applyProtection="1">
      <alignment horizontal="center" vertical="center"/>
      <protection locked="0"/>
    </xf>
    <xf numFmtId="0" fontId="8" fillId="0" borderId="102" xfId="0" applyFont="1" applyFill="1" applyBorder="1" applyAlignment="1" applyProtection="1">
      <alignment horizontal="center" vertical="center"/>
      <protection locked="0"/>
    </xf>
    <xf numFmtId="0" fontId="154" fillId="0" borderId="103" xfId="0" applyFont="1" applyFill="1" applyBorder="1" applyAlignment="1" applyProtection="1">
      <alignment vertical="center"/>
      <protection locked="0"/>
    </xf>
    <xf numFmtId="184" fontId="151" fillId="0" borderId="104" xfId="0" applyNumberFormat="1" applyFont="1" applyFill="1" applyBorder="1" applyAlignment="1" applyProtection="1">
      <alignment vertical="center"/>
      <protection/>
    </xf>
    <xf numFmtId="184" fontId="151" fillId="0" borderId="105" xfId="0" applyNumberFormat="1" applyFont="1" applyFill="1" applyBorder="1" applyAlignment="1" applyProtection="1">
      <alignment vertical="center"/>
      <protection/>
    </xf>
    <xf numFmtId="0" fontId="154" fillId="0" borderId="106" xfId="0" applyFont="1" applyFill="1" applyBorder="1" applyAlignment="1" applyProtection="1">
      <alignment horizontal="center" vertical="center"/>
      <protection locked="0"/>
    </xf>
    <xf numFmtId="184" fontId="151" fillId="0" borderId="107" xfId="0" applyNumberFormat="1" applyFont="1" applyFill="1" applyBorder="1" applyAlignment="1" applyProtection="1">
      <alignment vertical="center"/>
      <protection/>
    </xf>
    <xf numFmtId="184" fontId="151" fillId="0" borderId="108" xfId="0" applyNumberFormat="1" applyFont="1" applyFill="1" applyBorder="1" applyAlignment="1" applyProtection="1">
      <alignment vertical="center"/>
      <protection/>
    </xf>
    <xf numFmtId="0" fontId="9" fillId="0" borderId="109" xfId="0" applyFont="1" applyFill="1" applyBorder="1" applyAlignment="1" applyProtection="1">
      <alignment horizontal="center" vertical="center"/>
      <protection locked="0"/>
    </xf>
    <xf numFmtId="184" fontId="13" fillId="0" borderId="0" xfId="0" applyNumberFormat="1" applyFont="1" applyFill="1" applyAlignment="1" applyProtection="1">
      <alignment horizontal="left" vertical="center" wrapText="1"/>
      <protection locked="0"/>
    </xf>
    <xf numFmtId="184" fontId="8" fillId="0" borderId="0" xfId="0" applyNumberFormat="1" applyFont="1" applyFill="1" applyAlignment="1" applyProtection="1">
      <alignment horizontal="right" vertical="center"/>
      <protection/>
    </xf>
    <xf numFmtId="184" fontId="126" fillId="0" borderId="110" xfId="0" applyNumberFormat="1" applyFont="1" applyFill="1" applyBorder="1" applyAlignment="1" applyProtection="1">
      <alignment vertical="center"/>
      <protection/>
    </xf>
    <xf numFmtId="184" fontId="5" fillId="0" borderId="0" xfId="0" applyNumberFormat="1" applyFont="1" applyFill="1" applyAlignment="1" applyProtection="1">
      <alignment wrapText="1" shrinkToFit="1"/>
      <protection locked="0"/>
    </xf>
    <xf numFmtId="184" fontId="8" fillId="0" borderId="0" xfId="0" applyNumberFormat="1" applyFont="1" applyFill="1" applyAlignment="1" applyProtection="1">
      <alignment horizontal="right"/>
      <protection/>
    </xf>
    <xf numFmtId="184" fontId="5" fillId="0" borderId="0" xfId="0" applyNumberFormat="1" applyFont="1" applyFill="1" applyAlignment="1" applyProtection="1">
      <alignment shrinkToFit="1"/>
      <protection locked="0"/>
    </xf>
    <xf numFmtId="184" fontId="5" fillId="0" borderId="0" xfId="0" applyNumberFormat="1" applyFont="1" applyFill="1" applyAlignment="1" applyProtection="1">
      <alignment/>
      <protection locked="0"/>
    </xf>
    <xf numFmtId="184" fontId="126" fillId="0" borderId="111" xfId="0" applyNumberFormat="1" applyFont="1" applyFill="1" applyBorder="1" applyAlignment="1" applyProtection="1">
      <alignment vertical="center"/>
      <protection/>
    </xf>
    <xf numFmtId="0" fontId="121" fillId="0" borderId="0" xfId="0" applyFont="1" applyFill="1" applyBorder="1" applyAlignment="1" applyProtection="1">
      <alignment vertical="center"/>
      <protection locked="0"/>
    </xf>
    <xf numFmtId="184" fontId="14" fillId="0" borderId="85" xfId="0" applyNumberFormat="1" applyFont="1" applyFill="1" applyBorder="1" applyAlignment="1" applyProtection="1">
      <alignment vertical="center"/>
      <protection/>
    </xf>
    <xf numFmtId="184" fontId="152" fillId="0" borderId="85" xfId="0" applyNumberFormat="1" applyFont="1" applyFill="1" applyBorder="1" applyAlignment="1" applyProtection="1">
      <alignment vertical="center"/>
      <protection/>
    </xf>
    <xf numFmtId="184" fontId="152" fillId="0" borderId="112" xfId="0" applyNumberFormat="1" applyFont="1" applyFill="1" applyBorder="1" applyAlignment="1" applyProtection="1">
      <alignment vertical="center"/>
      <protection/>
    </xf>
    <xf numFmtId="190" fontId="13" fillId="0" borderId="113" xfId="50" applyNumberFormat="1" applyFont="1" applyFill="1" applyBorder="1" applyAlignment="1" applyProtection="1">
      <alignment vertical="center" wrapText="1"/>
      <protection/>
    </xf>
    <xf numFmtId="190" fontId="13" fillId="0" borderId="12" xfId="50" applyNumberFormat="1" applyFont="1" applyFill="1" applyBorder="1" applyAlignment="1" applyProtection="1">
      <alignment vertical="center" wrapText="1"/>
      <protection/>
    </xf>
    <xf numFmtId="0" fontId="13" fillId="0" borderId="12"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vertical="center"/>
      <protection/>
    </xf>
    <xf numFmtId="0" fontId="13" fillId="0" borderId="10" xfId="0" applyFont="1" applyFill="1" applyBorder="1" applyAlignment="1" applyProtection="1">
      <alignment vertical="center" wrapText="1"/>
      <protection/>
    </xf>
    <xf numFmtId="190" fontId="13" fillId="0" borderId="10" xfId="0" applyNumberFormat="1" applyFont="1" applyFill="1" applyBorder="1" applyAlignment="1" applyProtection="1">
      <alignment vertical="center"/>
      <protection/>
    </xf>
    <xf numFmtId="0" fontId="13" fillId="0" borderId="26" xfId="0" applyFont="1" applyFill="1" applyBorder="1" applyAlignment="1" applyProtection="1">
      <alignment vertical="center" wrapText="1"/>
      <protection/>
    </xf>
    <xf numFmtId="190" fontId="13" fillId="0" borderId="114" xfId="50" applyNumberFormat="1" applyFont="1" applyFill="1" applyBorder="1" applyAlignment="1" applyProtection="1">
      <alignment vertical="center" wrapText="1"/>
      <protection/>
    </xf>
    <xf numFmtId="190" fontId="13" fillId="0" borderId="115" xfId="50" applyNumberFormat="1" applyFont="1" applyFill="1" applyBorder="1" applyAlignment="1" applyProtection="1">
      <alignment vertical="center" wrapText="1"/>
      <protection/>
    </xf>
    <xf numFmtId="0" fontId="13" fillId="0" borderId="115" xfId="0" applyFont="1" applyFill="1" applyBorder="1" applyAlignment="1" applyProtection="1">
      <alignment vertical="center" wrapText="1"/>
      <protection/>
    </xf>
    <xf numFmtId="0" fontId="9" fillId="0" borderId="47" xfId="0" applyNumberFormat="1" applyFont="1" applyFill="1" applyBorder="1" applyAlignment="1" applyProtection="1">
      <alignment horizontal="center" vertical="center"/>
      <protection/>
    </xf>
    <xf numFmtId="3" fontId="9" fillId="0" borderId="116" xfId="0" applyNumberFormat="1" applyFont="1" applyFill="1" applyBorder="1" applyAlignment="1" applyProtection="1">
      <alignment vertical="center"/>
      <protection/>
    </xf>
    <xf numFmtId="0" fontId="108" fillId="40" borderId="52" xfId="0" applyFont="1" applyFill="1" applyBorder="1" applyAlignment="1" applyProtection="1">
      <alignment vertical="center"/>
      <protection/>
    </xf>
    <xf numFmtId="0" fontId="94" fillId="40" borderId="55" xfId="44" applyFont="1" applyFill="1" applyBorder="1" applyAlignment="1" applyProtection="1">
      <alignment horizontal="left" vertical="center" indent="1"/>
      <protection/>
    </xf>
    <xf numFmtId="0" fontId="117" fillId="40" borderId="54" xfId="0" applyFont="1" applyFill="1" applyBorder="1" applyAlignment="1" applyProtection="1">
      <alignment vertical="center"/>
      <protection/>
    </xf>
    <xf numFmtId="0" fontId="94" fillId="40" borderId="62" xfId="44" applyFont="1" applyFill="1" applyBorder="1" applyAlignment="1" applyProtection="1">
      <alignment horizontal="left" vertical="center" indent="1"/>
      <protection/>
    </xf>
    <xf numFmtId="0" fontId="117" fillId="40" borderId="0" xfId="0" applyFont="1" applyFill="1" applyBorder="1" applyAlignment="1" applyProtection="1">
      <alignment vertical="center"/>
      <protection/>
    </xf>
    <xf numFmtId="0" fontId="108" fillId="40" borderId="50" xfId="0" applyFont="1" applyFill="1" applyBorder="1" applyAlignment="1" applyProtection="1">
      <alignment vertical="center"/>
      <protection/>
    </xf>
    <xf numFmtId="0" fontId="94" fillId="40" borderId="66" xfId="44" applyFont="1" applyFill="1" applyBorder="1" applyAlignment="1" applyProtection="1">
      <alignment horizontal="left" vertical="center" indent="1"/>
      <protection/>
    </xf>
    <xf numFmtId="0" fontId="94" fillId="40" borderId="49" xfId="44" applyFont="1" applyFill="1" applyBorder="1" applyAlignment="1" applyProtection="1">
      <alignment vertical="center"/>
      <protection/>
    </xf>
    <xf numFmtId="0" fontId="117" fillId="40" borderId="49" xfId="0" applyFont="1" applyFill="1" applyBorder="1" applyAlignment="1" applyProtection="1">
      <alignment vertical="center"/>
      <protection/>
    </xf>
    <xf numFmtId="0" fontId="108" fillId="40" borderId="43" xfId="0" applyFont="1" applyFill="1" applyBorder="1" applyAlignment="1" applyProtection="1">
      <alignment vertical="center"/>
      <protection/>
    </xf>
    <xf numFmtId="0" fontId="153" fillId="0" borderId="117" xfId="0" applyFont="1" applyFill="1" applyBorder="1" applyAlignment="1" applyProtection="1">
      <alignment horizontal="center" vertical="center"/>
      <protection/>
    </xf>
    <xf numFmtId="0" fontId="153" fillId="0" borderId="117" xfId="0" applyFont="1" applyFill="1" applyBorder="1" applyAlignment="1">
      <alignment horizontal="center" vertical="center"/>
    </xf>
    <xf numFmtId="0" fontId="153" fillId="0" borderId="54" xfId="0" applyFont="1" applyFill="1" applyBorder="1" applyAlignment="1" applyProtection="1">
      <alignment horizontal="center" vertical="center"/>
      <protection/>
    </xf>
    <xf numFmtId="0" fontId="153" fillId="0" borderId="54" xfId="0" applyFont="1" applyFill="1" applyBorder="1" applyAlignment="1">
      <alignment horizontal="center" vertical="center"/>
    </xf>
    <xf numFmtId="0" fontId="153" fillId="0" borderId="0" xfId="0" applyFont="1" applyFill="1" applyBorder="1" applyAlignment="1" applyProtection="1">
      <alignment horizontal="center" vertical="center"/>
      <protection/>
    </xf>
    <xf numFmtId="0" fontId="153" fillId="0" borderId="0" xfId="0" applyFont="1" applyFill="1" applyBorder="1" applyAlignment="1">
      <alignment horizontal="center" vertical="center"/>
    </xf>
    <xf numFmtId="0" fontId="13" fillId="0" borderId="54" xfId="0" applyFont="1" applyBorder="1" applyAlignment="1" applyProtection="1">
      <alignment vertical="center"/>
      <protection/>
    </xf>
    <xf numFmtId="0" fontId="13" fillId="0" borderId="54" xfId="0" applyFont="1" applyFill="1" applyBorder="1" applyAlignment="1" applyProtection="1">
      <alignment vertical="center"/>
      <protection/>
    </xf>
    <xf numFmtId="38" fontId="8" fillId="0" borderId="117" xfId="50" applyFont="1" applyFill="1" applyBorder="1" applyAlignment="1" applyProtection="1">
      <alignment vertical="center"/>
      <protection/>
    </xf>
    <xf numFmtId="184" fontId="8" fillId="0" borderId="117" xfId="0" applyNumberFormat="1" applyFont="1" applyFill="1" applyBorder="1" applyAlignment="1" applyProtection="1">
      <alignment horizontal="right" vertical="center"/>
      <protection/>
    </xf>
    <xf numFmtId="184" fontId="8" fillId="0" borderId="53" xfId="0" applyNumberFormat="1" applyFont="1" applyFill="1" applyBorder="1" applyAlignment="1" applyProtection="1">
      <alignment horizontal="right" vertical="center" wrapText="1"/>
      <protection/>
    </xf>
    <xf numFmtId="0" fontId="9" fillId="0" borderId="0" xfId="0" applyFont="1" applyFill="1" applyBorder="1" applyAlignment="1" applyProtection="1">
      <alignment vertical="center" wrapText="1"/>
      <protection/>
    </xf>
    <xf numFmtId="0" fontId="133" fillId="0" borderId="0" xfId="0" applyFont="1" applyBorder="1" applyAlignment="1">
      <alignment vertical="center"/>
    </xf>
    <xf numFmtId="0" fontId="4" fillId="0" borderId="118" xfId="0" applyFont="1" applyFill="1" applyBorder="1" applyAlignment="1" applyProtection="1">
      <alignment horizontal="center" vertical="center" wrapText="1"/>
      <protection locked="0"/>
    </xf>
    <xf numFmtId="38" fontId="8" fillId="0" borderId="117" xfId="50" applyFont="1" applyFill="1" applyBorder="1" applyAlignment="1" applyProtection="1">
      <alignment horizontal="center" vertical="center"/>
      <protection/>
    </xf>
    <xf numFmtId="184" fontId="8" fillId="0" borderId="76" xfId="0" applyNumberFormat="1" applyFont="1" applyFill="1" applyBorder="1" applyAlignment="1" applyProtection="1">
      <alignment horizontal="right" vertical="center" wrapText="1"/>
      <protection/>
    </xf>
    <xf numFmtId="0" fontId="8" fillId="0" borderId="53" xfId="0" applyFont="1" applyFill="1" applyBorder="1" applyAlignment="1" applyProtection="1">
      <alignment horizontal="center" vertical="center"/>
      <protection/>
    </xf>
    <xf numFmtId="184" fontId="8" fillId="0" borderId="10" xfId="0" applyNumberFormat="1" applyFont="1" applyFill="1" applyBorder="1" applyAlignment="1" applyProtection="1">
      <alignment vertical="center" wrapText="1"/>
      <protection/>
    </xf>
    <xf numFmtId="38" fontId="8" fillId="0" borderId="10" xfId="50" applyFont="1" applyFill="1" applyBorder="1" applyAlignment="1" applyProtection="1">
      <alignment vertical="center"/>
      <protection/>
    </xf>
    <xf numFmtId="190" fontId="8" fillId="0" borderId="10" xfId="50" applyNumberFormat="1" applyFont="1" applyFill="1" applyBorder="1" applyAlignment="1" applyProtection="1">
      <alignment vertical="center"/>
      <protection/>
    </xf>
    <xf numFmtId="191" fontId="8" fillId="0" borderId="10" xfId="50" applyNumberFormat="1" applyFont="1" applyFill="1" applyBorder="1" applyAlignment="1" applyProtection="1">
      <alignment vertical="center"/>
      <protection/>
    </xf>
    <xf numFmtId="184" fontId="8" fillId="0" borderId="119" xfId="0" applyNumberFormat="1" applyFont="1" applyFill="1" applyBorder="1" applyAlignment="1" applyProtection="1">
      <alignment horizontal="right" vertical="center" wrapText="1"/>
      <protection/>
    </xf>
    <xf numFmtId="184" fontId="8" fillId="0" borderId="120" xfId="0" applyNumberFormat="1" applyFont="1" applyFill="1" applyBorder="1" applyAlignment="1" applyProtection="1">
      <alignment horizontal="right" vertical="center" wrapText="1"/>
      <protection/>
    </xf>
    <xf numFmtId="184" fontId="8" fillId="0" borderId="121" xfId="0" applyNumberFormat="1" applyFont="1" applyFill="1" applyBorder="1" applyAlignment="1" applyProtection="1">
      <alignment horizontal="right" vertical="center"/>
      <protection locked="0"/>
    </xf>
    <xf numFmtId="184" fontId="8" fillId="0" borderId="68" xfId="0" applyNumberFormat="1" applyFont="1" applyFill="1" applyBorder="1" applyAlignment="1" applyProtection="1">
      <alignment horizontal="right" vertical="center"/>
      <protection/>
    </xf>
    <xf numFmtId="184" fontId="8" fillId="0" borderId="122" xfId="0" applyNumberFormat="1" applyFont="1" applyFill="1" applyBorder="1" applyAlignment="1" applyProtection="1">
      <alignment horizontal="right" vertical="center"/>
      <protection/>
    </xf>
    <xf numFmtId="190" fontId="13" fillId="0" borderId="14" xfId="50" applyNumberFormat="1" applyFont="1" applyFill="1" applyBorder="1" applyAlignment="1" applyProtection="1">
      <alignment vertical="center" wrapText="1"/>
      <protection/>
    </xf>
    <xf numFmtId="0" fontId="13" fillId="0" borderId="14" xfId="50" applyNumberFormat="1" applyFont="1" applyFill="1" applyBorder="1" applyAlignment="1" applyProtection="1">
      <alignment horizontal="center" vertical="center" wrapText="1"/>
      <protection/>
    </xf>
    <xf numFmtId="190" fontId="13" fillId="0" borderId="43" xfId="50" applyNumberFormat="1" applyFont="1" applyFill="1" applyBorder="1" applyAlignment="1" applyProtection="1">
      <alignment vertical="center" wrapText="1"/>
      <protection/>
    </xf>
    <xf numFmtId="0" fontId="13" fillId="0" borderId="0" xfId="0" applyFont="1" applyFill="1" applyBorder="1" applyAlignment="1" applyProtection="1">
      <alignment vertical="center"/>
      <protection/>
    </xf>
    <xf numFmtId="3" fontId="8" fillId="0" borderId="10" xfId="0" applyNumberFormat="1" applyFont="1" applyFill="1" applyBorder="1" applyAlignment="1" applyProtection="1">
      <alignment vertical="center" shrinkToFit="1"/>
      <protection/>
    </xf>
    <xf numFmtId="3" fontId="8" fillId="0" borderId="26" xfId="0" applyNumberFormat="1" applyFont="1" applyFill="1" applyBorder="1" applyAlignment="1" applyProtection="1">
      <alignment vertical="center" shrinkToFit="1"/>
      <protection/>
    </xf>
    <xf numFmtId="3" fontId="8" fillId="0" borderId="10" xfId="50" applyNumberFormat="1" applyFont="1" applyFill="1" applyBorder="1" applyAlignment="1" applyProtection="1">
      <alignment vertical="center"/>
      <protection/>
    </xf>
    <xf numFmtId="0" fontId="4" fillId="0" borderId="0" xfId="0" applyFont="1" applyBorder="1" applyAlignment="1" applyProtection="1">
      <alignment horizontal="center" vertical="center"/>
      <protection/>
    </xf>
    <xf numFmtId="0" fontId="7" fillId="0" borderId="0" xfId="0" applyFont="1" applyAlignment="1" applyProtection="1">
      <alignment horizontal="left" vertical="center"/>
      <protection/>
    </xf>
    <xf numFmtId="0" fontId="131" fillId="0" borderId="0" xfId="0" applyFont="1" applyAlignment="1" applyProtection="1">
      <alignment vertical="center"/>
      <protection/>
    </xf>
    <xf numFmtId="0" fontId="3" fillId="0" borderId="0" xfId="0" applyFont="1" applyAlignment="1" applyProtection="1">
      <alignment horizontal="left" vertical="center"/>
      <protection/>
    </xf>
    <xf numFmtId="0" fontId="121" fillId="0" borderId="0" xfId="0" applyFont="1" applyAlignment="1" applyProtection="1">
      <alignment vertical="center"/>
      <protection/>
    </xf>
    <xf numFmtId="38" fontId="32" fillId="0" borderId="0" xfId="53" applyFont="1" applyFill="1" applyBorder="1" applyAlignment="1" applyProtection="1">
      <alignment vertical="top" wrapText="1"/>
      <protection/>
    </xf>
    <xf numFmtId="0" fontId="25" fillId="0" borderId="0" xfId="0" applyFont="1" applyBorder="1" applyAlignment="1" applyProtection="1">
      <alignment vertical="center"/>
      <protection/>
    </xf>
    <xf numFmtId="0" fontId="108" fillId="39" borderId="0" xfId="0" applyFont="1" applyFill="1" applyAlignment="1" applyProtection="1">
      <alignment vertical="center"/>
      <protection/>
    </xf>
    <xf numFmtId="0" fontId="32" fillId="0" borderId="0" xfId="0" applyFont="1" applyBorder="1" applyAlignment="1" applyProtection="1">
      <alignment vertical="center"/>
      <protection/>
    </xf>
    <xf numFmtId="0" fontId="128" fillId="0" borderId="0" xfId="0" applyFont="1" applyAlignment="1" applyProtection="1">
      <alignment horizontal="right" vertical="center"/>
      <protection/>
    </xf>
    <xf numFmtId="0" fontId="128" fillId="0" borderId="0" xfId="0" applyFont="1" applyAlignment="1" applyProtection="1">
      <alignment vertical="center"/>
      <protection/>
    </xf>
    <xf numFmtId="0" fontId="128" fillId="0" borderId="0" xfId="0" applyFont="1" applyAlignment="1" applyProtection="1">
      <alignment horizontal="center" vertical="center"/>
      <protection/>
    </xf>
    <xf numFmtId="0" fontId="108" fillId="35" borderId="66" xfId="0" applyFont="1" applyFill="1" applyBorder="1" applyAlignment="1" applyProtection="1">
      <alignment vertical="center"/>
      <protection locked="0"/>
    </xf>
    <xf numFmtId="0" fontId="21" fillId="35" borderId="62" xfId="0" applyFont="1" applyFill="1" applyBorder="1" applyAlignment="1" applyProtection="1">
      <alignment horizontal="right" vertical="center"/>
      <protection locked="0"/>
    </xf>
    <xf numFmtId="184" fontId="8" fillId="0" borderId="117" xfId="0" applyNumberFormat="1" applyFont="1" applyFill="1" applyBorder="1" applyAlignment="1" applyProtection="1">
      <alignment horizontal="right" vertical="center" wrapText="1"/>
      <protection/>
    </xf>
    <xf numFmtId="38" fontId="8" fillId="39" borderId="87" xfId="50" applyFont="1" applyFill="1" applyBorder="1" applyAlignment="1" applyProtection="1">
      <alignment vertical="center"/>
      <protection/>
    </xf>
    <xf numFmtId="38" fontId="8" fillId="39" borderId="88" xfId="50" applyFont="1" applyFill="1" applyBorder="1" applyAlignment="1" applyProtection="1">
      <alignment vertical="center"/>
      <protection/>
    </xf>
    <xf numFmtId="38" fontId="8" fillId="39" borderId="117" xfId="50" applyFont="1" applyFill="1" applyBorder="1" applyAlignment="1" applyProtection="1">
      <alignment vertical="center"/>
      <protection/>
    </xf>
    <xf numFmtId="0" fontId="0" fillId="0" borderId="0" xfId="0" applyAlignment="1">
      <alignment vertical="center" wrapText="1"/>
    </xf>
    <xf numFmtId="0" fontId="0" fillId="0" borderId="10" xfId="0" applyBorder="1" applyAlignment="1">
      <alignment vertical="center" wrapText="1"/>
    </xf>
    <xf numFmtId="38" fontId="0" fillId="35" borderId="10" xfId="50" applyFill="1" applyBorder="1" applyAlignment="1" applyProtection="1">
      <alignment vertical="center" wrapText="1"/>
      <protection locked="0"/>
    </xf>
    <xf numFmtId="38" fontId="0" fillId="0" borderId="0" xfId="50" applyAlignment="1">
      <alignment vertical="center"/>
    </xf>
    <xf numFmtId="38" fontId="0" fillId="0" borderId="10" xfId="50" applyBorder="1" applyAlignment="1">
      <alignment horizontal="center" vertical="center"/>
    </xf>
    <xf numFmtId="40" fontId="0" fillId="0" borderId="10" xfId="50" applyNumberFormat="1" applyBorder="1" applyAlignment="1">
      <alignment horizontal="center" vertical="center"/>
    </xf>
    <xf numFmtId="38" fontId="0" fillId="0" borderId="10" xfId="50" applyBorder="1" applyAlignment="1" quotePrefix="1">
      <alignment vertical="center"/>
    </xf>
    <xf numFmtId="38" fontId="0" fillId="0" borderId="10" xfId="50" applyBorder="1" applyAlignment="1" quotePrefix="1">
      <alignment horizontal="center" vertical="center"/>
    </xf>
    <xf numFmtId="40" fontId="0" fillId="0" borderId="10" xfId="50" applyNumberFormat="1" applyBorder="1" applyAlignment="1" quotePrefix="1">
      <alignment vertical="center"/>
    </xf>
    <xf numFmtId="38" fontId="0" fillId="0" borderId="10" xfId="50" applyBorder="1" applyAlignment="1">
      <alignment vertical="center"/>
    </xf>
    <xf numFmtId="40" fontId="0" fillId="0" borderId="10" xfId="50" applyNumberFormat="1" applyBorder="1" applyAlignment="1">
      <alignment vertical="center"/>
    </xf>
    <xf numFmtId="40" fontId="0" fillId="0" borderId="0" xfId="50" applyNumberFormat="1" applyAlignment="1">
      <alignment vertical="center"/>
    </xf>
    <xf numFmtId="0" fontId="155" fillId="35" borderId="62" xfId="0" applyFont="1" applyFill="1" applyBorder="1" applyAlignment="1">
      <alignment vertical="center"/>
    </xf>
    <xf numFmtId="0" fontId="123" fillId="35" borderId="0" xfId="0" applyFont="1" applyFill="1" applyAlignment="1">
      <alignment vertical="center"/>
    </xf>
    <xf numFmtId="0" fontId="108" fillId="35" borderId="0" xfId="0" applyFont="1" applyFill="1" applyAlignment="1">
      <alignment vertical="center"/>
    </xf>
    <xf numFmtId="0" fontId="108" fillId="35" borderId="50" xfId="0" applyFont="1" applyFill="1" applyBorder="1" applyAlignment="1">
      <alignment vertical="center"/>
    </xf>
    <xf numFmtId="0" fontId="108" fillId="35" borderId="66" xfId="0" applyFont="1" applyFill="1" applyBorder="1" applyAlignment="1">
      <alignment vertical="center"/>
    </xf>
    <xf numFmtId="0" fontId="108" fillId="35" borderId="49" xfId="0" applyFont="1" applyFill="1" applyBorder="1" applyAlignment="1">
      <alignment vertical="center"/>
    </xf>
    <xf numFmtId="0" fontId="108" fillId="35" borderId="43" xfId="0" applyFont="1" applyFill="1" applyBorder="1" applyAlignment="1">
      <alignment vertical="center"/>
    </xf>
    <xf numFmtId="0" fontId="155" fillId="35" borderId="55" xfId="0" applyFont="1" applyFill="1" applyBorder="1" applyAlignment="1">
      <alignment horizontal="left" vertical="center"/>
    </xf>
    <xf numFmtId="0" fontId="123" fillId="35" borderId="54" xfId="0" applyFont="1" applyFill="1" applyBorder="1" applyAlignment="1">
      <alignment vertical="center"/>
    </xf>
    <xf numFmtId="0" fontId="108" fillId="35" borderId="54" xfId="0" applyFont="1" applyFill="1" applyBorder="1" applyAlignment="1">
      <alignment vertical="center"/>
    </xf>
    <xf numFmtId="0" fontId="108" fillId="35" borderId="52" xfId="0" applyFont="1" applyFill="1" applyBorder="1" applyAlignment="1">
      <alignment vertical="center"/>
    </xf>
    <xf numFmtId="0" fontId="4" fillId="34" borderId="55" xfId="0" applyFont="1" applyFill="1" applyBorder="1" applyAlignment="1">
      <alignment vertical="center"/>
    </xf>
    <xf numFmtId="0" fontId="4" fillId="34" borderId="54" xfId="0" applyFont="1" applyFill="1" applyBorder="1" applyAlignment="1">
      <alignment vertical="center"/>
    </xf>
    <xf numFmtId="0" fontId="4" fillId="34" borderId="52" xfId="0" applyFont="1" applyFill="1" applyBorder="1" applyAlignment="1">
      <alignment vertical="center"/>
    </xf>
    <xf numFmtId="0" fontId="4" fillId="34" borderId="62" xfId="0" applyFont="1" applyFill="1" applyBorder="1" applyAlignment="1">
      <alignment vertical="center"/>
    </xf>
    <xf numFmtId="0" fontId="4" fillId="34" borderId="0" xfId="0" applyFont="1" applyFill="1" applyAlignment="1">
      <alignment vertical="center"/>
    </xf>
    <xf numFmtId="0" fontId="4" fillId="34" borderId="50" xfId="0" applyFont="1" applyFill="1" applyBorder="1" applyAlignment="1">
      <alignment vertical="center"/>
    </xf>
    <xf numFmtId="0" fontId="4" fillId="34" borderId="66" xfId="0" applyFont="1" applyFill="1" applyBorder="1" applyAlignment="1">
      <alignment vertical="center"/>
    </xf>
    <xf numFmtId="0" fontId="4" fillId="34" borderId="49" xfId="0" applyFont="1" applyFill="1" applyBorder="1" applyAlignment="1">
      <alignment vertical="center"/>
    </xf>
    <xf numFmtId="0" fontId="4" fillId="34" borderId="43" xfId="0" applyFont="1" applyFill="1" applyBorder="1" applyAlignment="1">
      <alignment vertical="center"/>
    </xf>
    <xf numFmtId="0" fontId="21" fillId="35" borderId="54" xfId="0" applyFont="1" applyFill="1" applyBorder="1" applyAlignment="1" applyProtection="1">
      <alignment vertical="top"/>
      <protection locked="0"/>
    </xf>
    <xf numFmtId="0" fontId="21" fillId="35" borderId="52" xfId="0" applyFont="1" applyFill="1" applyBorder="1" applyAlignment="1" applyProtection="1">
      <alignment vertical="top"/>
      <protection locked="0"/>
    </xf>
    <xf numFmtId="0" fontId="21" fillId="35" borderId="0" xfId="0" applyFont="1" applyFill="1" applyBorder="1" applyAlignment="1" applyProtection="1">
      <alignment vertical="top"/>
      <protection locked="0"/>
    </xf>
    <xf numFmtId="0" fontId="21" fillId="35" borderId="50" xfId="0" applyFont="1" applyFill="1" applyBorder="1" applyAlignment="1" applyProtection="1">
      <alignment vertical="top"/>
      <protection locked="0"/>
    </xf>
    <xf numFmtId="0" fontId="21" fillId="35" borderId="49" xfId="0" applyFont="1" applyFill="1" applyBorder="1" applyAlignment="1" applyProtection="1">
      <alignment vertical="top"/>
      <protection locked="0"/>
    </xf>
    <xf numFmtId="0" fontId="21" fillId="35" borderId="43" xfId="0" applyFont="1" applyFill="1" applyBorder="1" applyAlignment="1" applyProtection="1">
      <alignment vertical="top"/>
      <protection locked="0"/>
    </xf>
    <xf numFmtId="0" fontId="21" fillId="0" borderId="0" xfId="0" applyFont="1" applyAlignment="1">
      <alignment vertical="center"/>
    </xf>
    <xf numFmtId="0" fontId="134" fillId="0" borderId="10" xfId="0" applyFont="1" applyBorder="1" applyAlignment="1">
      <alignment horizontal="center" vertical="center"/>
    </xf>
    <xf numFmtId="0" fontId="126" fillId="0" borderId="0" xfId="0" applyFont="1" applyAlignment="1" applyProtection="1">
      <alignment vertical="center" wrapText="1"/>
      <protection locked="0"/>
    </xf>
    <xf numFmtId="0" fontId="126" fillId="0" borderId="0" xfId="0" applyFont="1" applyAlignment="1" applyProtection="1">
      <alignment vertical="center"/>
      <protection locked="0"/>
    </xf>
    <xf numFmtId="0" fontId="131" fillId="0" borderId="10" xfId="0" applyFont="1" applyBorder="1" applyAlignment="1" applyProtection="1">
      <alignment horizontal="center" vertical="center"/>
      <protection locked="0"/>
    </xf>
    <xf numFmtId="0" fontId="9" fillId="0" borderId="88" xfId="0" applyFont="1" applyFill="1" applyBorder="1" applyAlignment="1" applyProtection="1">
      <alignment vertical="center" wrapText="1"/>
      <protection/>
    </xf>
    <xf numFmtId="0" fontId="9" fillId="0" borderId="87" xfId="0" applyFont="1" applyFill="1" applyBorder="1" applyAlignment="1" applyProtection="1">
      <alignment vertical="center" wrapText="1"/>
      <protection/>
    </xf>
    <xf numFmtId="0" fontId="118" fillId="33" borderId="31" xfId="0" applyFont="1" applyFill="1" applyBorder="1" applyAlignment="1" applyProtection="1">
      <alignment horizontal="center" vertical="center" wrapText="1"/>
      <protection/>
    </xf>
    <xf numFmtId="0" fontId="117" fillId="0" borderId="13" xfId="0" applyFont="1" applyBorder="1" applyAlignment="1" applyProtection="1">
      <alignment horizontal="center" vertical="center" wrapText="1"/>
      <protection/>
    </xf>
    <xf numFmtId="0" fontId="0" fillId="0" borderId="0" xfId="50" applyNumberFormat="1" applyFont="1" applyAlignment="1" applyProtection="1">
      <alignment vertical="center"/>
      <protection/>
    </xf>
    <xf numFmtId="38" fontId="0" fillId="0" borderId="0" xfId="50" applyFont="1" applyAlignment="1" applyProtection="1">
      <alignment vertical="center"/>
      <protection/>
    </xf>
    <xf numFmtId="38" fontId="0" fillId="0" borderId="0" xfId="50" applyFont="1" applyAlignment="1" applyProtection="1">
      <alignment horizontal="right" vertical="center"/>
      <protection/>
    </xf>
    <xf numFmtId="38" fontId="0" fillId="0" borderId="10" xfId="50" applyFont="1" applyBorder="1" applyAlignment="1" applyProtection="1">
      <alignment horizontal="center" vertical="center" wrapText="1"/>
      <protection/>
    </xf>
    <xf numFmtId="38" fontId="0" fillId="0" borderId="10" xfId="50" applyFont="1" applyFill="1" applyBorder="1" applyAlignment="1" applyProtection="1">
      <alignment vertical="center" wrapText="1"/>
      <protection/>
    </xf>
    <xf numFmtId="38" fontId="0" fillId="35" borderId="10" xfId="50" applyFont="1" applyFill="1" applyBorder="1" applyAlignment="1" applyProtection="1">
      <alignment vertical="center" wrapText="1"/>
      <protection locked="0"/>
    </xf>
    <xf numFmtId="0" fontId="0" fillId="0" borderId="76" xfId="0" applyBorder="1" applyAlignment="1">
      <alignment vertical="center" wrapText="1"/>
    </xf>
    <xf numFmtId="205" fontId="0" fillId="0" borderId="10" xfId="50" applyNumberFormat="1" applyFont="1" applyBorder="1" applyAlignment="1" applyProtection="1">
      <alignment horizontal="center" vertical="center" wrapText="1"/>
      <protection/>
    </xf>
    <xf numFmtId="38" fontId="0" fillId="0" borderId="10" xfId="50" applyFont="1" applyBorder="1" applyAlignment="1" applyProtection="1">
      <alignment vertical="center" wrapText="1"/>
      <protection/>
    </xf>
    <xf numFmtId="38" fontId="0" fillId="0" borderId="0" xfId="50" applyFont="1" applyAlignment="1" applyProtection="1">
      <alignment vertical="center" wrapText="1"/>
      <protection/>
    </xf>
    <xf numFmtId="0" fontId="4" fillId="35" borderId="55" xfId="0" applyFont="1" applyFill="1" applyBorder="1" applyAlignment="1" applyProtection="1">
      <alignment vertical="center"/>
      <protection locked="0"/>
    </xf>
    <xf numFmtId="0" fontId="4" fillId="35" borderId="54" xfId="0" applyFont="1" applyFill="1" applyBorder="1" applyAlignment="1" applyProtection="1">
      <alignment vertical="center"/>
      <protection locked="0"/>
    </xf>
    <xf numFmtId="0" fontId="21" fillId="35" borderId="0" xfId="0" applyFont="1" applyFill="1" applyBorder="1" applyAlignment="1" applyProtection="1">
      <alignment horizontal="right" vertical="center"/>
      <protection locked="0"/>
    </xf>
    <xf numFmtId="0" fontId="108" fillId="35" borderId="49" xfId="0" applyFont="1" applyFill="1" applyBorder="1" applyAlignment="1" applyProtection="1">
      <alignment vertical="center"/>
      <protection locked="0"/>
    </xf>
    <xf numFmtId="0" fontId="156" fillId="0" borderId="0" xfId="0" applyFont="1" applyAlignment="1">
      <alignment vertical="center"/>
    </xf>
    <xf numFmtId="0" fontId="108" fillId="0" borderId="0" xfId="0" applyFont="1" applyAlignment="1">
      <alignment vertical="center"/>
    </xf>
    <xf numFmtId="0" fontId="0" fillId="0" borderId="0" xfId="0" applyBorder="1" applyAlignment="1">
      <alignment vertical="top" textRotation="255"/>
    </xf>
    <xf numFmtId="0" fontId="0" fillId="0" borderId="0" xfId="0" applyBorder="1" applyAlignment="1">
      <alignment vertical="center"/>
    </xf>
    <xf numFmtId="0" fontId="5"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121" fillId="0" borderId="0" xfId="0" applyFont="1" applyBorder="1" applyAlignment="1" applyProtection="1">
      <alignment horizontal="right" vertical="center"/>
      <protection locked="0"/>
    </xf>
    <xf numFmtId="0" fontId="157" fillId="0" borderId="0" xfId="0" applyFont="1" applyBorder="1" applyAlignment="1" applyProtection="1">
      <alignment horizontal="center" vertical="top" textRotation="255" wrapText="1"/>
      <protection/>
    </xf>
    <xf numFmtId="0" fontId="132" fillId="0" borderId="0" xfId="0" applyFont="1" applyBorder="1" applyAlignment="1" applyProtection="1">
      <alignment vertical="center"/>
      <protection locked="0"/>
    </xf>
    <xf numFmtId="0" fontId="17" fillId="0" borderId="0" xfId="0" applyFont="1" applyAlignment="1" applyProtection="1">
      <alignment vertical="center"/>
      <protection locked="0"/>
    </xf>
    <xf numFmtId="0" fontId="23" fillId="0" borderId="0"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134" fillId="0" borderId="0" xfId="0" applyFont="1" applyAlignment="1" applyProtection="1">
      <alignment vertical="center"/>
      <protection locked="0"/>
    </xf>
    <xf numFmtId="0" fontId="131" fillId="0" borderId="10" xfId="0" applyFont="1" applyFill="1" applyBorder="1" applyAlignment="1" applyProtection="1">
      <alignment horizontal="center" vertical="center"/>
      <protection/>
    </xf>
    <xf numFmtId="38" fontId="8" fillId="35" borderId="87" xfId="50" applyFont="1" applyFill="1" applyBorder="1" applyAlignment="1" applyProtection="1">
      <alignment horizontal="right" vertical="center"/>
      <protection locked="0"/>
    </xf>
    <xf numFmtId="184" fontId="8" fillId="35" borderId="87" xfId="0" applyNumberFormat="1" applyFont="1" applyFill="1" applyBorder="1" applyAlignment="1" applyProtection="1">
      <alignment horizontal="right" vertical="center" wrapText="1"/>
      <protection locked="0"/>
    </xf>
    <xf numFmtId="184" fontId="8" fillId="39" borderId="87" xfId="0" applyNumberFormat="1" applyFont="1" applyFill="1" applyBorder="1" applyAlignment="1" applyProtection="1">
      <alignment horizontal="right" vertical="center" wrapText="1"/>
      <protection locked="0"/>
    </xf>
    <xf numFmtId="38" fontId="8" fillId="0" borderId="87" xfId="50" applyFont="1" applyFill="1" applyBorder="1" applyAlignment="1" applyProtection="1">
      <alignment horizontal="right" vertical="center"/>
      <protection/>
    </xf>
    <xf numFmtId="38" fontId="8" fillId="35" borderId="88" xfId="50" applyFont="1" applyFill="1" applyBorder="1" applyAlignment="1" applyProtection="1">
      <alignment horizontal="right" vertical="center"/>
      <protection locked="0"/>
    </xf>
    <xf numFmtId="184" fontId="8" fillId="35" borderId="88" xfId="0" applyNumberFormat="1" applyFont="1" applyFill="1" applyBorder="1" applyAlignment="1" applyProtection="1">
      <alignment horizontal="right" vertical="center" wrapText="1"/>
      <protection locked="0"/>
    </xf>
    <xf numFmtId="184" fontId="8" fillId="39" borderId="88" xfId="0" applyNumberFormat="1" applyFont="1" applyFill="1" applyBorder="1" applyAlignment="1" applyProtection="1">
      <alignment horizontal="right" vertical="center" wrapText="1"/>
      <protection locked="0"/>
    </xf>
    <xf numFmtId="38" fontId="8" fillId="0" borderId="88" xfId="50" applyFont="1" applyFill="1" applyBorder="1" applyAlignment="1" applyProtection="1">
      <alignment horizontal="right" vertical="center"/>
      <protection/>
    </xf>
    <xf numFmtId="0" fontId="15" fillId="0" borderId="14" xfId="0" applyFont="1" applyFill="1" applyBorder="1" applyAlignment="1" applyProtection="1">
      <alignment horizontal="center" vertical="center" wrapText="1"/>
      <protection/>
    </xf>
    <xf numFmtId="184" fontId="8" fillId="0" borderId="14" xfId="0" applyNumberFormat="1" applyFont="1" applyFill="1" applyBorder="1" applyAlignment="1" applyProtection="1">
      <alignment horizontal="right" vertical="center" wrapText="1"/>
      <protection/>
    </xf>
    <xf numFmtId="0" fontId="7" fillId="0" borderId="51" xfId="0" applyFont="1" applyBorder="1" applyAlignment="1" applyProtection="1">
      <alignment horizontal="center" vertical="center" wrapText="1"/>
      <protection locked="0"/>
    </xf>
    <xf numFmtId="184" fontId="131" fillId="0" borderId="0" xfId="0" applyNumberFormat="1" applyFont="1" applyFill="1" applyBorder="1" applyAlignment="1" applyProtection="1">
      <alignment vertical="center"/>
      <protection/>
    </xf>
    <xf numFmtId="0" fontId="131" fillId="0" borderId="0" xfId="0" applyNumberFormat="1" applyFont="1" applyFill="1" applyBorder="1" applyAlignment="1" applyProtection="1">
      <alignment vertical="center"/>
      <protection/>
    </xf>
    <xf numFmtId="0" fontId="110" fillId="0" borderId="0" xfId="0" applyFont="1" applyAlignment="1">
      <alignment vertical="center"/>
    </xf>
    <xf numFmtId="203" fontId="131" fillId="0" borderId="0" xfId="0" applyNumberFormat="1" applyFont="1" applyFill="1" applyBorder="1" applyAlignment="1" applyProtection="1">
      <alignment vertical="center"/>
      <protection/>
    </xf>
    <xf numFmtId="0" fontId="7" fillId="0" borderId="0" xfId="0" applyFont="1" applyFill="1" applyBorder="1" applyAlignment="1" applyProtection="1">
      <alignment vertical="center"/>
      <protection locked="0"/>
    </xf>
    <xf numFmtId="184" fontId="158" fillId="0" borderId="0" xfId="0" applyNumberFormat="1" applyFont="1" applyFill="1" applyBorder="1" applyAlignment="1" applyProtection="1">
      <alignment vertical="center"/>
      <protection/>
    </xf>
    <xf numFmtId="0" fontId="131" fillId="0" borderId="0" xfId="0" applyFont="1" applyAlignment="1" applyProtection="1">
      <alignment vertical="center"/>
      <protection locked="0"/>
    </xf>
    <xf numFmtId="0" fontId="0" fillId="0" borderId="49" xfId="0" applyFont="1" applyBorder="1" applyAlignment="1" applyProtection="1">
      <alignment horizontal="left" vertical="center"/>
      <protection/>
    </xf>
    <xf numFmtId="0" fontId="0" fillId="0" borderId="49" xfId="0" applyFont="1" applyBorder="1" applyAlignment="1" applyProtection="1">
      <alignment vertical="center"/>
      <protection/>
    </xf>
    <xf numFmtId="0" fontId="117" fillId="0" borderId="0" xfId="0" applyFont="1" applyAlignment="1">
      <alignment horizontal="center" vertical="center"/>
    </xf>
    <xf numFmtId="0" fontId="117" fillId="0" borderId="0" xfId="0" applyFont="1" applyAlignment="1">
      <alignment horizontal="left" vertical="center" shrinkToFit="1"/>
    </xf>
    <xf numFmtId="0" fontId="117" fillId="0" borderId="0" xfId="0" applyFont="1" applyAlignment="1">
      <alignment vertical="center"/>
    </xf>
    <xf numFmtId="0" fontId="117" fillId="0" borderId="0" xfId="0" applyFont="1" applyAlignment="1">
      <alignment horizontal="left" vertical="center"/>
    </xf>
    <xf numFmtId="0" fontId="0" fillId="0" borderId="0" xfId="0" applyAlignment="1">
      <alignment horizontal="left" vertical="center" shrinkToFit="1"/>
    </xf>
    <xf numFmtId="0" fontId="117" fillId="0" borderId="123" xfId="0" applyFont="1" applyBorder="1" applyAlignment="1" applyProtection="1">
      <alignment horizontal="center" vertical="top" wrapText="1"/>
      <protection locked="0"/>
    </xf>
    <xf numFmtId="0" fontId="117" fillId="0" borderId="124" xfId="0" applyFont="1" applyBorder="1" applyAlignment="1" applyProtection="1">
      <alignment horizontal="center" vertical="center" wrapText="1"/>
      <protection locked="0"/>
    </xf>
    <xf numFmtId="184" fontId="6" fillId="0" borderId="125" xfId="0" applyNumberFormat="1" applyFont="1" applyFill="1" applyBorder="1" applyAlignment="1" applyProtection="1">
      <alignment vertical="center" shrinkToFit="1"/>
      <protection/>
    </xf>
    <xf numFmtId="184" fontId="6" fillId="0" borderId="125" xfId="0" applyNumberFormat="1" applyFont="1" applyBorder="1" applyAlignment="1" applyProtection="1">
      <alignment vertical="center" shrinkToFit="1"/>
      <protection/>
    </xf>
    <xf numFmtId="184" fontId="6" fillId="0" borderId="126" xfId="0" applyNumberFormat="1" applyFont="1" applyBorder="1" applyAlignment="1" applyProtection="1">
      <alignment vertical="center" shrinkToFit="1"/>
      <protection/>
    </xf>
    <xf numFmtId="184" fontId="6" fillId="0" borderId="127" xfId="0" applyNumberFormat="1" applyFont="1" applyFill="1" applyBorder="1" applyAlignment="1" applyProtection="1">
      <alignment vertical="center" shrinkToFit="1"/>
      <protection/>
    </xf>
    <xf numFmtId="186" fontId="110" fillId="33" borderId="127" xfId="0" applyNumberFormat="1" applyFont="1" applyFill="1" applyBorder="1" applyAlignment="1" applyProtection="1">
      <alignment vertical="center" shrinkToFit="1"/>
      <protection/>
    </xf>
    <xf numFmtId="0" fontId="117" fillId="35" borderId="10" xfId="0" applyFont="1" applyFill="1" applyBorder="1" applyAlignment="1" applyProtection="1">
      <alignment horizontal="left" vertical="center" wrapText="1"/>
      <protection locked="0"/>
    </xf>
    <xf numFmtId="188" fontId="7" fillId="35" borderId="14" xfId="0" applyNumberFormat="1" applyFont="1" applyFill="1" applyBorder="1" applyAlignment="1" applyProtection="1">
      <alignment vertical="center" shrinkToFit="1"/>
      <protection locked="0"/>
    </xf>
    <xf numFmtId="185" fontId="7" fillId="35" borderId="10" xfId="0" applyNumberFormat="1" applyFont="1" applyFill="1" applyBorder="1" applyAlignment="1" applyProtection="1">
      <alignment horizontal="center" vertical="center" shrinkToFit="1"/>
      <protection locked="0"/>
    </xf>
    <xf numFmtId="184" fontId="7" fillId="35" borderId="14" xfId="0" applyNumberFormat="1" applyFont="1" applyFill="1" applyBorder="1" applyAlignment="1" applyProtection="1">
      <alignment vertical="center" shrinkToFit="1"/>
      <protection locked="0"/>
    </xf>
    <xf numFmtId="185" fontId="7" fillId="35" borderId="16" xfId="0" applyNumberFormat="1" applyFont="1" applyFill="1" applyBorder="1" applyAlignment="1" applyProtection="1">
      <alignment horizontal="center" vertical="center" shrinkToFit="1"/>
      <protection locked="0"/>
    </xf>
    <xf numFmtId="0" fontId="0" fillId="35" borderId="78" xfId="0" applyFont="1" applyFill="1" applyBorder="1" applyAlignment="1" applyProtection="1">
      <alignment horizontal="center" vertical="center"/>
      <protection locked="0"/>
    </xf>
    <xf numFmtId="184" fontId="6" fillId="0" borderId="128" xfId="0" applyNumberFormat="1" applyFont="1" applyBorder="1" applyAlignment="1" applyProtection="1">
      <alignment vertical="center" shrinkToFit="1"/>
      <protection/>
    </xf>
    <xf numFmtId="184" fontId="6" fillId="0" borderId="76" xfId="0" applyNumberFormat="1" applyFont="1" applyBorder="1" applyAlignment="1" applyProtection="1">
      <alignment vertical="center" shrinkToFit="1"/>
      <protection/>
    </xf>
    <xf numFmtId="184" fontId="6" fillId="0" borderId="129" xfId="0" applyNumberFormat="1" applyFont="1" applyBorder="1" applyAlignment="1" applyProtection="1">
      <alignment vertical="center" shrinkToFit="1"/>
      <protection/>
    </xf>
    <xf numFmtId="186" fontId="110" fillId="33" borderId="33" xfId="0" applyNumberFormat="1" applyFont="1" applyFill="1" applyBorder="1" applyAlignment="1" applyProtection="1">
      <alignment vertical="center" shrinkToFit="1"/>
      <protection/>
    </xf>
    <xf numFmtId="0" fontId="0" fillId="35" borderId="130" xfId="0" applyFont="1" applyFill="1" applyBorder="1" applyAlignment="1" applyProtection="1">
      <alignment horizontal="center" vertical="center"/>
      <protection locked="0"/>
    </xf>
    <xf numFmtId="0" fontId="111" fillId="0" borderId="0" xfId="0" applyFont="1" applyAlignment="1">
      <alignment vertical="center"/>
    </xf>
    <xf numFmtId="38" fontId="0" fillId="0" borderId="10" xfId="50" applyFont="1" applyBorder="1" applyAlignment="1" quotePrefix="1">
      <alignment vertical="center"/>
    </xf>
    <xf numFmtId="0" fontId="0" fillId="0" borderId="51" xfId="0" applyBorder="1" applyAlignment="1">
      <alignment horizontal="center" vertical="center" wrapText="1"/>
    </xf>
    <xf numFmtId="0" fontId="0" fillId="0" borderId="14" xfId="0" applyBorder="1" applyAlignment="1">
      <alignment horizontal="center" vertical="center" wrapText="1"/>
    </xf>
    <xf numFmtId="38" fontId="0" fillId="0" borderId="51" xfId="50" applyFont="1" applyBorder="1" applyAlignment="1" applyProtection="1">
      <alignment horizontal="center" vertical="center" wrapText="1"/>
      <protection/>
    </xf>
    <xf numFmtId="38" fontId="0" fillId="0" borderId="14" xfId="50" applyFont="1" applyBorder="1" applyAlignment="1" applyProtection="1">
      <alignment horizontal="center" vertical="center" wrapText="1"/>
      <protection/>
    </xf>
    <xf numFmtId="38" fontId="0" fillId="0" borderId="76" xfId="50" applyFont="1" applyBorder="1" applyAlignment="1" applyProtection="1">
      <alignment horizontal="center" vertical="center" wrapText="1"/>
      <protection/>
    </xf>
    <xf numFmtId="38" fontId="0" fillId="0" borderId="131" xfId="50" applyFont="1" applyBorder="1" applyAlignment="1" applyProtection="1">
      <alignment horizontal="center" vertical="center" wrapText="1"/>
      <protection/>
    </xf>
    <xf numFmtId="38" fontId="0" fillId="0" borderId="26" xfId="50" applyFont="1" applyBorder="1" applyAlignment="1" applyProtection="1">
      <alignment horizontal="center" vertical="center" wrapText="1"/>
      <protection/>
    </xf>
    <xf numFmtId="189" fontId="4" fillId="35" borderId="76" xfId="0" applyNumberFormat="1" applyFont="1" applyFill="1" applyBorder="1" applyAlignment="1" applyProtection="1">
      <alignment vertical="center" shrinkToFit="1"/>
      <protection locked="0"/>
    </xf>
    <xf numFmtId="189" fontId="4" fillId="35" borderId="131" xfId="0" applyNumberFormat="1" applyFont="1" applyFill="1" applyBorder="1" applyAlignment="1" applyProtection="1">
      <alignment vertical="center" shrinkToFit="1"/>
      <protection locked="0"/>
    </xf>
    <xf numFmtId="189" fontId="4" fillId="35" borderId="26" xfId="0" applyNumberFormat="1" applyFont="1" applyFill="1" applyBorder="1" applyAlignment="1" applyProtection="1">
      <alignment vertical="center" shrinkToFit="1"/>
      <protection locked="0"/>
    </xf>
    <xf numFmtId="0" fontId="4" fillId="0" borderId="76" xfId="0" applyFont="1" applyBorder="1" applyAlignment="1" applyProtection="1">
      <alignment vertical="center"/>
      <protection/>
    </xf>
    <xf numFmtId="0" fontId="4" fillId="0" borderId="26" xfId="0" applyFont="1" applyBorder="1" applyAlignment="1" applyProtection="1">
      <alignment vertical="center"/>
      <protection/>
    </xf>
    <xf numFmtId="38" fontId="108" fillId="35" borderId="76" xfId="50" applyFont="1" applyFill="1" applyBorder="1" applyAlignment="1" applyProtection="1">
      <alignment vertical="center" shrinkToFit="1"/>
      <protection locked="0"/>
    </xf>
    <xf numFmtId="38" fontId="108" fillId="35" borderId="26" xfId="50" applyFont="1" applyFill="1" applyBorder="1" applyAlignment="1" applyProtection="1">
      <alignment vertical="center" shrinkToFit="1"/>
      <protection locked="0"/>
    </xf>
    <xf numFmtId="0" fontId="0" fillId="0" borderId="76" xfId="0" applyBorder="1" applyAlignment="1">
      <alignment horizontal="center" vertical="center"/>
    </xf>
    <xf numFmtId="0" fontId="0" fillId="0" borderId="26" xfId="0" applyBorder="1" applyAlignment="1">
      <alignment horizontal="center" vertical="center"/>
    </xf>
    <xf numFmtId="184" fontId="131" fillId="0" borderId="132" xfId="0" applyNumberFormat="1" applyFont="1" applyBorder="1" applyAlignment="1" applyProtection="1">
      <alignment vertical="center" wrapText="1"/>
      <protection/>
    </xf>
    <xf numFmtId="184" fontId="131" fillId="0" borderId="0" xfId="0" applyNumberFormat="1" applyFont="1" applyBorder="1" applyAlignment="1" applyProtection="1">
      <alignment vertical="center" wrapText="1"/>
      <protection/>
    </xf>
    <xf numFmtId="0" fontId="131" fillId="0" borderId="132" xfId="0" applyFont="1" applyBorder="1" applyAlignment="1" applyProtection="1">
      <alignment vertical="center" wrapText="1"/>
      <protection/>
    </xf>
    <xf numFmtId="0" fontId="131" fillId="0" borderId="0" xfId="0" applyFont="1" applyBorder="1" applyAlignment="1" applyProtection="1">
      <alignment vertical="center" wrapText="1"/>
      <protection/>
    </xf>
    <xf numFmtId="0" fontId="157" fillId="0" borderId="10" xfId="0" applyFont="1" applyBorder="1" applyAlignment="1" applyProtection="1">
      <alignment horizontal="center" vertical="top" textRotation="255" wrapText="1"/>
      <protection/>
    </xf>
    <xf numFmtId="0" fontId="157" fillId="0" borderId="10" xfId="0" applyFont="1" applyBorder="1" applyAlignment="1" applyProtection="1">
      <alignment horizontal="center" vertical="top" textRotation="255"/>
      <protection/>
    </xf>
    <xf numFmtId="0" fontId="4" fillId="0" borderId="10" xfId="0" applyFont="1" applyBorder="1" applyAlignment="1" applyProtection="1">
      <alignment horizontal="center" vertical="center" wrapText="1"/>
      <protection/>
    </xf>
    <xf numFmtId="0" fontId="9" fillId="0" borderId="47" xfId="0" applyFont="1" applyFill="1" applyBorder="1" applyAlignment="1" applyProtection="1">
      <alignment vertical="center" wrapText="1"/>
      <protection/>
    </xf>
    <xf numFmtId="0" fontId="9" fillId="0" borderId="97" xfId="0" applyFont="1" applyFill="1" applyBorder="1" applyAlignment="1" applyProtection="1">
      <alignment vertical="center" wrapText="1"/>
      <protection/>
    </xf>
    <xf numFmtId="0" fontId="131" fillId="0" borderId="10" xfId="0" applyFont="1" applyBorder="1" applyAlignment="1" applyProtection="1">
      <alignment horizontal="center" vertical="center"/>
      <protection/>
    </xf>
    <xf numFmtId="0" fontId="134" fillId="0" borderId="0" xfId="0" applyFont="1" applyAlignment="1" applyProtection="1">
      <alignment vertical="center"/>
      <protection/>
    </xf>
    <xf numFmtId="0" fontId="7" fillId="0" borderId="10" xfId="0" applyFont="1" applyBorder="1" applyAlignment="1" applyProtection="1">
      <alignment horizontal="center" vertical="center" wrapText="1"/>
      <protection locked="0"/>
    </xf>
    <xf numFmtId="0" fontId="7" fillId="0" borderId="51" xfId="0" applyFont="1" applyBorder="1" applyAlignment="1" applyProtection="1">
      <alignment horizontal="center" vertical="center" wrapText="1"/>
      <protection locked="0"/>
    </xf>
    <xf numFmtId="0" fontId="131" fillId="0" borderId="10" xfId="0" applyFont="1" applyBorder="1" applyAlignment="1" applyProtection="1">
      <alignment horizontal="center" vertical="center"/>
      <protection locked="0"/>
    </xf>
    <xf numFmtId="184" fontId="139" fillId="0" borderId="0" xfId="0" applyNumberFormat="1" applyFont="1" applyBorder="1" applyAlignment="1" applyProtection="1">
      <alignment horizontal="center" vertical="center"/>
      <protection locked="0"/>
    </xf>
    <xf numFmtId="0" fontId="128" fillId="6" borderId="133" xfId="0" applyFont="1" applyFill="1" applyBorder="1" applyAlignment="1" applyProtection="1">
      <alignment horizontal="center" vertical="top" wrapText="1"/>
      <protection locked="0"/>
    </xf>
    <xf numFmtId="0" fontId="0" fillId="0" borderId="134" xfId="0" applyBorder="1" applyAlignment="1">
      <alignment horizontal="center" vertical="top"/>
    </xf>
    <xf numFmtId="0" fontId="30" fillId="0" borderId="135" xfId="0" applyFont="1" applyFill="1" applyBorder="1" applyAlignment="1" applyProtection="1">
      <alignment horizontal="center" vertical="center"/>
      <protection/>
    </xf>
    <xf numFmtId="0" fontId="30" fillId="0" borderId="136" xfId="0" applyFont="1" applyFill="1" applyBorder="1" applyAlignment="1" applyProtection="1">
      <alignment horizontal="center" vertical="center"/>
      <protection/>
    </xf>
    <xf numFmtId="190" fontId="4" fillId="0" borderId="137" xfId="50" applyNumberFormat="1" applyFont="1" applyFill="1" applyBorder="1" applyAlignment="1" applyProtection="1">
      <alignment horizontal="left" vertical="top" wrapText="1"/>
      <protection/>
    </xf>
    <xf numFmtId="190" fontId="4" fillId="0" borderId="138" xfId="50" applyNumberFormat="1" applyFont="1" applyFill="1" applyBorder="1" applyAlignment="1" applyProtection="1">
      <alignment horizontal="left" vertical="top" wrapText="1"/>
      <protection/>
    </xf>
    <xf numFmtId="0" fontId="159" fillId="0" borderId="0" xfId="0" applyFont="1" applyBorder="1" applyAlignment="1" applyProtection="1">
      <alignment horizontal="center" vertical="center"/>
      <protection locked="0"/>
    </xf>
    <xf numFmtId="184" fontId="139" fillId="0" borderId="0" xfId="0" applyNumberFormat="1" applyFont="1" applyFill="1" applyBorder="1" applyAlignment="1" applyProtection="1">
      <alignment horizontal="center" vertical="center"/>
      <protection locked="0"/>
    </xf>
    <xf numFmtId="0" fontId="9" fillId="0" borderId="93" xfId="0" applyFont="1" applyFill="1" applyBorder="1" applyAlignment="1" applyProtection="1">
      <alignment vertical="center" wrapText="1"/>
      <protection/>
    </xf>
    <xf numFmtId="0" fontId="9" fillId="0" borderId="139" xfId="0" applyFont="1" applyFill="1" applyBorder="1" applyAlignment="1" applyProtection="1">
      <alignment vertical="center" wrapText="1"/>
      <protection/>
    </xf>
    <xf numFmtId="0" fontId="160" fillId="41" borderId="76" xfId="0" applyFont="1" applyFill="1" applyBorder="1" applyAlignment="1" applyProtection="1">
      <alignment horizontal="center" vertical="center"/>
      <protection locked="0"/>
    </xf>
    <xf numFmtId="0" fontId="137" fillId="0" borderId="140" xfId="0" applyFont="1" applyFill="1" applyBorder="1" applyAlignment="1" applyProtection="1">
      <alignment horizontal="center" vertical="center"/>
      <protection locked="0"/>
    </xf>
    <xf numFmtId="0" fontId="137" fillId="0" borderId="141" xfId="0" applyFont="1" applyFill="1" applyBorder="1" applyAlignment="1" applyProtection="1">
      <alignment horizontal="center" vertical="center"/>
      <protection locked="0"/>
    </xf>
    <xf numFmtId="0" fontId="137" fillId="0" borderId="17" xfId="0" applyFont="1" applyFill="1" applyBorder="1" applyAlignment="1" applyProtection="1">
      <alignment horizontal="center" vertical="center"/>
      <protection locked="0"/>
    </xf>
    <xf numFmtId="184" fontId="5" fillId="0" borderId="76" xfId="0" applyNumberFormat="1" applyFont="1" applyFill="1" applyBorder="1" applyAlignment="1" applyProtection="1">
      <alignment vertical="center" wrapText="1"/>
      <protection/>
    </xf>
    <xf numFmtId="184" fontId="5" fillId="0" borderId="26" xfId="0" applyNumberFormat="1" applyFont="1" applyFill="1" applyBorder="1" applyAlignment="1" applyProtection="1">
      <alignment vertical="center" wrapText="1"/>
      <protection/>
    </xf>
    <xf numFmtId="0" fontId="24" fillId="0" borderId="76"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90" fillId="37" borderId="51" xfId="0" applyFont="1" applyFill="1" applyBorder="1" applyAlignment="1" applyProtection="1">
      <alignment horizontal="center" vertical="center" textRotation="255"/>
      <protection locked="0"/>
    </xf>
    <xf numFmtId="0" fontId="90" fillId="37" borderId="61" xfId="0" applyFont="1" applyFill="1" applyBorder="1" applyAlignment="1" applyProtection="1">
      <alignment horizontal="center" vertical="center" textRotation="255"/>
      <protection locked="0"/>
    </xf>
    <xf numFmtId="0" fontId="131" fillId="6" borderId="51" xfId="0" applyFont="1" applyFill="1" applyBorder="1" applyAlignment="1" applyProtection="1">
      <alignment horizontal="center" vertical="center" wrapText="1"/>
      <protection locked="0"/>
    </xf>
    <xf numFmtId="0" fontId="131" fillId="6" borderId="61" xfId="0" applyFont="1" applyFill="1" applyBorder="1" applyAlignment="1" applyProtection="1">
      <alignment horizontal="center" vertical="center" wrapText="1"/>
      <protection locked="0"/>
    </xf>
    <xf numFmtId="0" fontId="131" fillId="6" borderId="14" xfId="0" applyFont="1" applyFill="1" applyBorder="1" applyAlignment="1" applyProtection="1">
      <alignment horizontal="center" vertical="center" wrapText="1"/>
      <protection locked="0"/>
    </xf>
    <xf numFmtId="0" fontId="131" fillId="38" borderId="61" xfId="0" applyFont="1" applyFill="1" applyBorder="1" applyAlignment="1" applyProtection="1">
      <alignment horizontal="center" vertical="top" wrapText="1"/>
      <protection locked="0"/>
    </xf>
    <xf numFmtId="190" fontId="20" fillId="0" borderId="142" xfId="50" applyNumberFormat="1" applyFont="1" applyFill="1" applyBorder="1" applyAlignment="1" applyProtection="1">
      <alignment horizontal="right" vertical="center" wrapText="1"/>
      <protection/>
    </xf>
    <xf numFmtId="190" fontId="20" fillId="0" borderId="143" xfId="50" applyNumberFormat="1" applyFont="1" applyFill="1" applyBorder="1" applyAlignment="1" applyProtection="1">
      <alignment horizontal="right" vertical="center" wrapText="1"/>
      <protection/>
    </xf>
    <xf numFmtId="190" fontId="4" fillId="6" borderId="131" xfId="50" applyNumberFormat="1" applyFont="1" applyFill="1" applyBorder="1" applyAlignment="1" applyProtection="1">
      <alignment horizontal="left" vertical="center" wrapText="1"/>
      <protection/>
    </xf>
    <xf numFmtId="190" fontId="4" fillId="6" borderId="26" xfId="50" applyNumberFormat="1" applyFont="1" applyFill="1" applyBorder="1" applyAlignment="1" applyProtection="1">
      <alignment horizontal="left" vertical="center" wrapText="1"/>
      <protection/>
    </xf>
    <xf numFmtId="190" fontId="30" fillId="0" borderId="135" xfId="50" applyNumberFormat="1" applyFont="1" applyFill="1" applyBorder="1" applyAlignment="1" applyProtection="1">
      <alignment horizontal="center" vertical="center"/>
      <protection/>
    </xf>
    <xf numFmtId="190" fontId="30" fillId="0" borderId="136" xfId="50" applyNumberFormat="1" applyFont="1" applyFill="1" applyBorder="1" applyAlignment="1" applyProtection="1">
      <alignment horizontal="center" vertical="center"/>
      <protection/>
    </xf>
    <xf numFmtId="0" fontId="13" fillId="0" borderId="131" xfId="0" applyFont="1" applyFill="1" applyBorder="1" applyAlignment="1" applyProtection="1">
      <alignment horizontal="center" vertical="center"/>
      <protection/>
    </xf>
    <xf numFmtId="0" fontId="13" fillId="0" borderId="26" xfId="0" applyFont="1" applyFill="1" applyBorder="1" applyAlignment="1" applyProtection="1">
      <alignment horizontal="center" vertical="center"/>
      <protection/>
    </xf>
    <xf numFmtId="0" fontId="13" fillId="0" borderId="144" xfId="0" applyFont="1" applyFill="1" applyBorder="1" applyAlignment="1" applyProtection="1">
      <alignment horizontal="center" vertical="center" wrapText="1"/>
      <protection/>
    </xf>
    <xf numFmtId="0" fontId="13" fillId="0" borderId="145" xfId="0" applyFont="1" applyFill="1" applyBorder="1" applyAlignment="1" applyProtection="1">
      <alignment horizontal="center" vertical="center" wrapText="1"/>
      <protection/>
    </xf>
    <xf numFmtId="0" fontId="151" fillId="0" borderId="146" xfId="0" applyFont="1" applyBorder="1" applyAlignment="1">
      <alignment vertical="center" wrapText="1"/>
    </xf>
    <xf numFmtId="0" fontId="151" fillId="0" borderId="109" xfId="0" applyFont="1" applyBorder="1" applyAlignment="1">
      <alignment vertical="center" wrapText="1"/>
    </xf>
    <xf numFmtId="0" fontId="151" fillId="0" borderId="104" xfId="0" applyFont="1" applyBorder="1" applyAlignment="1">
      <alignment vertical="center" wrapText="1"/>
    </xf>
    <xf numFmtId="0" fontId="151" fillId="0" borderId="147" xfId="0" applyFont="1" applyBorder="1" applyAlignment="1">
      <alignment vertical="center" wrapText="1"/>
    </xf>
    <xf numFmtId="0" fontId="161" fillId="0" borderId="104" xfId="0" applyFont="1" applyBorder="1" applyAlignment="1">
      <alignment vertical="center" wrapText="1" shrinkToFit="1"/>
    </xf>
    <xf numFmtId="0" fontId="161" fillId="0" borderId="147" xfId="0" applyFont="1" applyBorder="1" applyAlignment="1">
      <alignment vertical="center" wrapText="1" shrinkToFit="1"/>
    </xf>
    <xf numFmtId="0" fontId="161" fillId="0" borderId="148" xfId="0" applyFont="1" applyBorder="1" applyAlignment="1">
      <alignment vertical="center" wrapText="1" shrinkToFit="1"/>
    </xf>
    <xf numFmtId="0" fontId="161" fillId="0" borderId="149" xfId="0" applyFont="1" applyBorder="1" applyAlignment="1">
      <alignment vertical="center" wrapText="1" shrinkToFit="1"/>
    </xf>
    <xf numFmtId="0" fontId="162" fillId="0" borderId="0" xfId="0" applyFont="1" applyFill="1" applyBorder="1" applyAlignment="1" applyProtection="1">
      <alignment horizontal="right" vertical="center"/>
      <protection/>
    </xf>
    <xf numFmtId="0" fontId="4" fillId="6" borderId="131" xfId="0" applyFont="1" applyFill="1" applyBorder="1" applyAlignment="1" applyProtection="1">
      <alignment vertical="center" wrapText="1"/>
      <protection locked="0"/>
    </xf>
    <xf numFmtId="0" fontId="4" fillId="6" borderId="131" xfId="0" applyFont="1" applyFill="1" applyBorder="1" applyAlignment="1" applyProtection="1">
      <alignment vertical="center"/>
      <protection locked="0"/>
    </xf>
    <xf numFmtId="0" fontId="4" fillId="6" borderId="26" xfId="0" applyFont="1" applyFill="1" applyBorder="1" applyAlignment="1" applyProtection="1">
      <alignment vertical="center"/>
      <protection locked="0"/>
    </xf>
    <xf numFmtId="0" fontId="13" fillId="0" borderId="76" xfId="0" applyFont="1" applyFill="1" applyBorder="1" applyAlignment="1" applyProtection="1">
      <alignment horizontal="center" vertical="center" wrapText="1"/>
      <protection/>
    </xf>
    <xf numFmtId="0" fontId="13" fillId="0" borderId="131" xfId="0" applyFont="1" applyFill="1" applyBorder="1" applyAlignment="1" applyProtection="1">
      <alignment horizontal="center" vertical="center" wrapText="1"/>
      <protection/>
    </xf>
    <xf numFmtId="0" fontId="13" fillId="0" borderId="26" xfId="0" applyFont="1" applyFill="1" applyBorder="1" applyAlignment="1" applyProtection="1">
      <alignment horizontal="center" vertical="center" wrapText="1"/>
      <protection/>
    </xf>
    <xf numFmtId="0" fontId="13" fillId="0" borderId="150" xfId="0" applyFont="1" applyFill="1" applyBorder="1" applyAlignment="1" applyProtection="1">
      <alignment horizontal="center" vertical="center" wrapText="1"/>
      <protection/>
    </xf>
    <xf numFmtId="0" fontId="162" fillId="0" borderId="151" xfId="0" applyFont="1" applyBorder="1" applyAlignment="1" applyProtection="1">
      <alignment horizontal="right" vertical="center"/>
      <protection/>
    </xf>
    <xf numFmtId="38" fontId="10" fillId="0" borderId="0" xfId="50" applyNumberFormat="1" applyFont="1" applyBorder="1" applyAlignment="1" applyProtection="1">
      <alignment horizontal="left" vertical="center"/>
      <protection locked="0"/>
    </xf>
    <xf numFmtId="0" fontId="149" fillId="0" borderId="152" xfId="0" applyFont="1" applyFill="1" applyBorder="1" applyAlignment="1">
      <alignment horizontal="center" vertical="center"/>
    </xf>
    <xf numFmtId="0" fontId="149" fillId="0" borderId="153" xfId="0" applyFont="1" applyFill="1" applyBorder="1" applyAlignment="1">
      <alignment horizontal="center" vertical="center"/>
    </xf>
    <xf numFmtId="0" fontId="151" fillId="0" borderId="104" xfId="0" applyFont="1" applyBorder="1" applyAlignment="1">
      <alignment vertical="center" wrapText="1" shrinkToFit="1"/>
    </xf>
    <xf numFmtId="0" fontId="151" fillId="0" borderId="147" xfId="0" applyFont="1" applyBorder="1" applyAlignment="1">
      <alignment vertical="center" wrapText="1" shrinkToFit="1"/>
    </xf>
    <xf numFmtId="0" fontId="128" fillId="6" borderId="51" xfId="0" applyFont="1" applyFill="1" applyBorder="1" applyAlignment="1" applyProtection="1">
      <alignment horizontal="center" vertical="center"/>
      <protection locked="0"/>
    </xf>
    <xf numFmtId="0" fontId="128" fillId="6" borderId="61" xfId="0" applyFont="1" applyFill="1" applyBorder="1" applyAlignment="1" applyProtection="1">
      <alignment horizontal="center" vertical="center"/>
      <protection locked="0"/>
    </xf>
    <xf numFmtId="0" fontId="9" fillId="0" borderId="51" xfId="0" applyFont="1" applyFill="1" applyBorder="1" applyAlignment="1" applyProtection="1">
      <alignment horizontal="center" vertical="center"/>
      <protection/>
    </xf>
    <xf numFmtId="0" fontId="9" fillId="0" borderId="61"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protection/>
    </xf>
    <xf numFmtId="0" fontId="9" fillId="0" borderId="51" xfId="0" applyFont="1" applyFill="1" applyBorder="1" applyAlignment="1" applyProtection="1">
      <alignment horizontal="center" vertical="center" wrapText="1"/>
      <protection/>
    </xf>
    <xf numFmtId="0" fontId="9" fillId="0" borderId="61" xfId="0" applyFont="1"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0" fontId="149" fillId="0" borderId="154" xfId="0" applyFont="1" applyFill="1" applyBorder="1" applyAlignment="1">
      <alignment horizontal="center" vertical="center"/>
    </xf>
    <xf numFmtId="0" fontId="9" fillId="0" borderId="88" xfId="0" applyFont="1" applyFill="1" applyBorder="1" applyAlignment="1" applyProtection="1">
      <alignment vertical="center" wrapText="1"/>
      <protection/>
    </xf>
    <xf numFmtId="0" fontId="9" fillId="0" borderId="87" xfId="0" applyFont="1" applyFill="1" applyBorder="1" applyAlignment="1" applyProtection="1">
      <alignment vertical="center" wrapText="1"/>
      <protection/>
    </xf>
    <xf numFmtId="0" fontId="9" fillId="0" borderId="76" xfId="0" applyFont="1" applyFill="1" applyBorder="1" applyAlignment="1" applyProtection="1">
      <alignment horizontal="center" vertical="center"/>
      <protection/>
    </xf>
    <xf numFmtId="0" fontId="9" fillId="0" borderId="26" xfId="0" applyFont="1" applyFill="1" applyBorder="1" applyAlignment="1" applyProtection="1">
      <alignment horizontal="center" vertical="center"/>
      <protection/>
    </xf>
    <xf numFmtId="0" fontId="9" fillId="0" borderId="117" xfId="0" applyFont="1" applyFill="1" applyBorder="1" applyAlignment="1" applyProtection="1">
      <alignment vertical="center" wrapText="1"/>
      <protection/>
    </xf>
    <xf numFmtId="0" fontId="131" fillId="6" borderId="50" xfId="0" applyFont="1" applyFill="1" applyBorder="1" applyAlignment="1" applyProtection="1">
      <alignment horizontal="center" vertical="top" wrapText="1"/>
      <protection locked="0"/>
    </xf>
    <xf numFmtId="0" fontId="131" fillId="6" borderId="61" xfId="0" applyFont="1" applyFill="1" applyBorder="1" applyAlignment="1" applyProtection="1">
      <alignment horizontal="center" vertical="top" wrapText="1"/>
      <protection locked="0"/>
    </xf>
    <xf numFmtId="0" fontId="24" fillId="38" borderId="61" xfId="0" applyFont="1" applyFill="1" applyBorder="1" applyAlignment="1" applyProtection="1">
      <alignment horizontal="center" vertical="top" wrapText="1"/>
      <protection locked="0"/>
    </xf>
    <xf numFmtId="0" fontId="120" fillId="38" borderId="14" xfId="0" applyFont="1" applyFill="1" applyBorder="1" applyAlignment="1" applyProtection="1">
      <alignment horizontal="center" vertical="top"/>
      <protection locked="0"/>
    </xf>
    <xf numFmtId="0" fontId="143" fillId="0" borderId="0" xfId="0" applyFont="1" applyBorder="1" applyAlignment="1" applyProtection="1">
      <alignment horizontal="center" vertical="center"/>
      <protection/>
    </xf>
    <xf numFmtId="0" fontId="159" fillId="0" borderId="0" xfId="0" applyFont="1" applyFill="1" applyBorder="1" applyAlignment="1" applyProtection="1">
      <alignment horizontal="center" vertical="center"/>
      <protection locked="0"/>
    </xf>
    <xf numFmtId="184" fontId="8" fillId="0" borderId="51" xfId="0" applyNumberFormat="1" applyFont="1" applyBorder="1" applyAlignment="1">
      <alignment horizontal="center" vertical="center"/>
    </xf>
    <xf numFmtId="184" fontId="8" fillId="0" borderId="155" xfId="0" applyNumberFormat="1" applyFont="1" applyBorder="1" applyAlignment="1">
      <alignment horizontal="center" vertical="center"/>
    </xf>
    <xf numFmtId="184" fontId="8" fillId="0" borderId="156" xfId="0" applyNumberFormat="1" applyFont="1" applyBorder="1" applyAlignment="1">
      <alignment horizontal="right" vertical="center"/>
    </xf>
    <xf numFmtId="184" fontId="8" fillId="0" borderId="157" xfId="0" applyNumberFormat="1" applyFont="1" applyBorder="1" applyAlignment="1">
      <alignment horizontal="right" vertical="center"/>
    </xf>
    <xf numFmtId="184" fontId="8" fillId="0" borderId="158" xfId="0" applyNumberFormat="1" applyFont="1" applyBorder="1" applyAlignment="1">
      <alignment horizontal="right" vertical="center"/>
    </xf>
    <xf numFmtId="184" fontId="8" fillId="0" borderId="159" xfId="0" applyNumberFormat="1" applyFont="1" applyBorder="1" applyAlignment="1">
      <alignment horizontal="right" vertical="center"/>
    </xf>
    <xf numFmtId="184" fontId="8" fillId="0" borderId="160" xfId="0" applyNumberFormat="1" applyFont="1" applyBorder="1" applyAlignment="1">
      <alignment horizontal="right" vertical="center"/>
    </xf>
    <xf numFmtId="184" fontId="8" fillId="0" borderId="161" xfId="0" applyNumberFormat="1" applyFont="1" applyBorder="1" applyAlignment="1">
      <alignment horizontal="right" vertical="center"/>
    </xf>
    <xf numFmtId="0" fontId="131" fillId="0" borderId="162" xfId="0" applyFont="1" applyBorder="1" applyAlignment="1" applyProtection="1">
      <alignment horizontal="center" vertical="center"/>
      <protection locked="0"/>
    </xf>
    <xf numFmtId="0" fontId="131" fillId="0" borderId="163" xfId="0" applyFont="1" applyBorder="1" applyAlignment="1" applyProtection="1">
      <alignment horizontal="center" vertical="center"/>
      <protection locked="0"/>
    </xf>
    <xf numFmtId="0" fontId="9" fillId="0" borderId="66" xfId="0" applyFont="1" applyFill="1" applyBorder="1" applyAlignment="1" applyProtection="1">
      <alignment horizontal="center" vertical="center"/>
      <protection/>
    </xf>
    <xf numFmtId="0" fontId="9" fillId="0" borderId="43" xfId="0" applyFont="1" applyFill="1" applyBorder="1" applyAlignment="1" applyProtection="1">
      <alignment horizontal="center" vertical="center"/>
      <protection/>
    </xf>
    <xf numFmtId="0" fontId="131" fillId="41" borderId="51" xfId="0" applyFont="1" applyFill="1" applyBorder="1" applyAlignment="1" applyProtection="1">
      <alignment horizontal="center" vertical="center" wrapText="1"/>
      <protection locked="0"/>
    </xf>
    <xf numFmtId="0" fontId="131" fillId="41" borderId="61" xfId="0" applyFont="1" applyFill="1" applyBorder="1" applyAlignment="1" applyProtection="1">
      <alignment horizontal="center" vertical="center" wrapText="1"/>
      <protection locked="0"/>
    </xf>
    <xf numFmtId="0" fontId="131" fillId="0" borderId="164" xfId="0" applyFont="1" applyBorder="1" applyAlignment="1" applyProtection="1">
      <alignment horizontal="center" vertical="center"/>
      <protection locked="0"/>
    </xf>
    <xf numFmtId="0" fontId="131" fillId="0" borderId="165" xfId="0" applyFont="1" applyBorder="1" applyAlignment="1" applyProtection="1">
      <alignment horizontal="center" vertical="center"/>
      <protection locked="0"/>
    </xf>
    <xf numFmtId="184" fontId="15" fillId="0" borderId="166" xfId="0" applyNumberFormat="1" applyFont="1" applyFill="1" applyBorder="1" applyAlignment="1" applyProtection="1">
      <alignment horizontal="center" vertical="center" wrapText="1"/>
      <protection locked="0"/>
    </xf>
    <xf numFmtId="184" fontId="15" fillId="0" borderId="167" xfId="0" applyNumberFormat="1" applyFont="1" applyFill="1" applyBorder="1" applyAlignment="1" applyProtection="1">
      <alignment horizontal="center" vertical="center" wrapText="1"/>
      <protection locked="0"/>
    </xf>
    <xf numFmtId="0" fontId="131" fillId="0" borderId="168" xfId="0" applyFont="1" applyBorder="1" applyAlignment="1" applyProtection="1">
      <alignment horizontal="center" vertical="center"/>
      <protection locked="0"/>
    </xf>
    <xf numFmtId="0" fontId="131" fillId="0" borderId="169" xfId="0" applyFont="1" applyBorder="1" applyAlignment="1" applyProtection="1">
      <alignment horizontal="center" vertical="center"/>
      <protection locked="0"/>
    </xf>
    <xf numFmtId="0" fontId="163" fillId="6" borderId="45" xfId="0" applyFont="1" applyFill="1" applyBorder="1" applyAlignment="1" applyProtection="1">
      <alignment horizontal="center" vertical="center" textRotation="255"/>
      <protection locked="0"/>
    </xf>
    <xf numFmtId="0" fontId="163" fillId="6" borderId="18" xfId="0" applyFont="1" applyFill="1" applyBorder="1" applyAlignment="1" applyProtection="1">
      <alignment horizontal="center" vertical="center" textRotation="255"/>
      <protection locked="0"/>
    </xf>
    <xf numFmtId="0" fontId="163" fillId="6" borderId="170" xfId="0" applyFont="1" applyFill="1" applyBorder="1" applyAlignment="1" applyProtection="1">
      <alignment horizontal="center" vertical="center" textRotation="255"/>
      <protection locked="0"/>
    </xf>
    <xf numFmtId="0" fontId="131" fillId="38" borderId="162" xfId="0" applyFont="1" applyFill="1" applyBorder="1" applyAlignment="1" applyProtection="1">
      <alignment horizontal="center" vertical="center"/>
      <protection locked="0"/>
    </xf>
    <xf numFmtId="0" fontId="131" fillId="38" borderId="163" xfId="0" applyFont="1" applyFill="1" applyBorder="1" applyAlignment="1" applyProtection="1">
      <alignment horizontal="center" vertical="center"/>
      <protection locked="0"/>
    </xf>
    <xf numFmtId="0" fontId="9" fillId="0" borderId="47" xfId="0" applyNumberFormat="1" applyFont="1" applyFill="1" applyBorder="1" applyAlignment="1" applyProtection="1">
      <alignment horizontal="center" vertical="center"/>
      <protection/>
    </xf>
    <xf numFmtId="0" fontId="9" fillId="0" borderId="48" xfId="0" applyNumberFormat="1" applyFont="1" applyFill="1" applyBorder="1" applyAlignment="1" applyProtection="1">
      <alignment horizontal="center" vertical="center"/>
      <protection/>
    </xf>
    <xf numFmtId="0" fontId="9" fillId="0" borderId="38" xfId="0" applyNumberFormat="1" applyFont="1" applyFill="1" applyBorder="1" applyAlignment="1" applyProtection="1">
      <alignment horizontal="center" vertical="center"/>
      <protection/>
    </xf>
    <xf numFmtId="0" fontId="128" fillId="6" borderId="14" xfId="0" applyFont="1" applyFill="1" applyBorder="1" applyAlignment="1" applyProtection="1">
      <alignment horizontal="center" vertical="center"/>
      <protection locked="0"/>
    </xf>
    <xf numFmtId="184" fontId="164" fillId="0" borderId="171" xfId="0" applyNumberFormat="1" applyFont="1" applyFill="1" applyBorder="1" applyAlignment="1" applyProtection="1">
      <alignment horizontal="center" vertical="center"/>
      <protection locked="0"/>
    </xf>
    <xf numFmtId="190" fontId="4" fillId="0" borderId="172" xfId="50" applyNumberFormat="1" applyFont="1" applyFill="1" applyBorder="1" applyAlignment="1" applyProtection="1">
      <alignment vertical="center" wrapText="1"/>
      <protection/>
    </xf>
    <xf numFmtId="190" fontId="4" fillId="0" borderId="0" xfId="50" applyNumberFormat="1" applyFont="1" applyFill="1" applyBorder="1" applyAlignment="1" applyProtection="1">
      <alignment vertical="center" wrapText="1"/>
      <protection/>
    </xf>
    <xf numFmtId="190" fontId="4" fillId="0" borderId="50" xfId="50" applyNumberFormat="1" applyFont="1" applyFill="1" applyBorder="1" applyAlignment="1" applyProtection="1">
      <alignment vertical="center" wrapText="1"/>
      <protection/>
    </xf>
    <xf numFmtId="0" fontId="128" fillId="6" borderId="61" xfId="0" applyFont="1" applyFill="1" applyBorder="1" applyAlignment="1" applyProtection="1">
      <alignment horizontal="center" vertical="top" wrapText="1"/>
      <protection locked="0"/>
    </xf>
    <xf numFmtId="0" fontId="128" fillId="6" borderId="14" xfId="0" applyFont="1" applyFill="1" applyBorder="1" applyAlignment="1" applyProtection="1">
      <alignment horizontal="center" vertical="top" wrapText="1"/>
      <protection locked="0"/>
    </xf>
    <xf numFmtId="0" fontId="131" fillId="0" borderId="173" xfId="0" applyFont="1" applyBorder="1" applyAlignment="1" applyProtection="1">
      <alignment horizontal="center" vertical="center"/>
      <protection locked="0"/>
    </xf>
    <xf numFmtId="0" fontId="131" fillId="0" borderId="174" xfId="0" applyFont="1" applyBorder="1" applyAlignment="1" applyProtection="1">
      <alignment horizontal="center" vertical="center"/>
      <protection locked="0"/>
    </xf>
    <xf numFmtId="0" fontId="121" fillId="0" borderId="175" xfId="0" applyFont="1" applyBorder="1" applyAlignment="1" applyProtection="1">
      <alignment horizontal="center" vertical="center"/>
      <protection locked="0"/>
    </xf>
    <xf numFmtId="0" fontId="121" fillId="0" borderId="176" xfId="0" applyFont="1" applyBorder="1" applyAlignment="1" applyProtection="1">
      <alignment horizontal="center" vertical="center"/>
      <protection locked="0"/>
    </xf>
    <xf numFmtId="190" fontId="4" fillId="0" borderId="177" xfId="50" applyNumberFormat="1" applyFont="1" applyFill="1" applyBorder="1" applyAlignment="1" applyProtection="1">
      <alignment vertical="center" wrapText="1"/>
      <protection/>
    </xf>
    <xf numFmtId="190" fontId="4" fillId="0" borderId="54" xfId="50" applyNumberFormat="1" applyFont="1" applyFill="1" applyBorder="1" applyAlignment="1" applyProtection="1">
      <alignment vertical="center" wrapText="1"/>
      <protection/>
    </xf>
    <xf numFmtId="190" fontId="4" fillId="0" borderId="52" xfId="50" applyNumberFormat="1" applyFont="1" applyFill="1" applyBorder="1" applyAlignment="1" applyProtection="1">
      <alignment vertical="center" wrapText="1"/>
      <protection/>
    </xf>
    <xf numFmtId="190" fontId="4" fillId="0" borderId="178" xfId="50" applyNumberFormat="1" applyFont="1" applyFill="1" applyBorder="1" applyAlignment="1" applyProtection="1">
      <alignment vertical="center" wrapText="1"/>
      <protection/>
    </xf>
    <xf numFmtId="190" fontId="4" fillId="0" borderId="49" xfId="50" applyNumberFormat="1" applyFont="1" applyFill="1" applyBorder="1" applyAlignment="1" applyProtection="1">
      <alignment vertical="center" wrapText="1"/>
      <protection/>
    </xf>
    <xf numFmtId="190" fontId="4" fillId="0" borderId="43" xfId="50" applyNumberFormat="1" applyFont="1" applyFill="1" applyBorder="1" applyAlignment="1" applyProtection="1">
      <alignment vertical="center" wrapText="1"/>
      <protection/>
    </xf>
    <xf numFmtId="0" fontId="145" fillId="0" borderId="179" xfId="0" applyFont="1" applyFill="1" applyBorder="1" applyAlignment="1" applyProtection="1">
      <alignment vertical="center" wrapText="1"/>
      <protection locked="0"/>
    </xf>
    <xf numFmtId="0" fontId="145" fillId="0" borderId="180" xfId="0" applyFont="1" applyFill="1" applyBorder="1" applyAlignment="1" applyProtection="1">
      <alignment vertical="center" wrapText="1"/>
      <protection locked="0"/>
    </xf>
    <xf numFmtId="0" fontId="145" fillId="0" borderId="181" xfId="0" applyFont="1" applyFill="1" applyBorder="1" applyAlignment="1" applyProtection="1">
      <alignment vertical="center" wrapText="1"/>
      <protection locked="0"/>
    </xf>
    <xf numFmtId="0" fontId="145" fillId="0" borderId="182" xfId="0" applyFont="1" applyFill="1" applyBorder="1" applyAlignment="1" applyProtection="1">
      <alignment vertical="center" wrapText="1"/>
      <protection locked="0"/>
    </xf>
    <xf numFmtId="0" fontId="145" fillId="0" borderId="0" xfId="0" applyFont="1" applyFill="1" applyBorder="1" applyAlignment="1" applyProtection="1">
      <alignment vertical="center" wrapText="1"/>
      <protection locked="0"/>
    </xf>
    <xf numFmtId="0" fontId="145" fillId="0" borderId="171" xfId="0" applyFont="1" applyFill="1" applyBorder="1" applyAlignment="1" applyProtection="1">
      <alignment vertical="center" wrapText="1"/>
      <protection locked="0"/>
    </xf>
    <xf numFmtId="0" fontId="145" fillId="0" borderId="183" xfId="0" applyFont="1" applyFill="1" applyBorder="1" applyAlignment="1" applyProtection="1">
      <alignment vertical="center" wrapText="1"/>
      <protection locked="0"/>
    </xf>
    <xf numFmtId="0" fontId="145" fillId="0" borderId="184" xfId="0" applyFont="1" applyFill="1" applyBorder="1" applyAlignment="1" applyProtection="1">
      <alignment vertical="center" wrapText="1"/>
      <protection locked="0"/>
    </xf>
    <xf numFmtId="0" fontId="145" fillId="0" borderId="185" xfId="0" applyFont="1" applyFill="1" applyBorder="1" applyAlignment="1" applyProtection="1">
      <alignment vertical="center" wrapText="1"/>
      <protection locked="0"/>
    </xf>
    <xf numFmtId="9" fontId="9" fillId="0" borderId="47" xfId="0" applyNumberFormat="1" applyFont="1" applyFill="1" applyBorder="1" applyAlignment="1" applyProtection="1">
      <alignment horizontal="center" vertical="center"/>
      <protection/>
    </xf>
    <xf numFmtId="9" fontId="9" fillId="0" borderId="48" xfId="0" applyNumberFormat="1" applyFont="1" applyFill="1" applyBorder="1" applyAlignment="1" applyProtection="1">
      <alignment horizontal="center" vertical="center"/>
      <protection/>
    </xf>
    <xf numFmtId="9" fontId="9" fillId="0" borderId="38" xfId="0" applyNumberFormat="1" applyFont="1" applyFill="1" applyBorder="1" applyAlignment="1" applyProtection="1">
      <alignment horizontal="center" vertical="center"/>
      <protection/>
    </xf>
    <xf numFmtId="0" fontId="9" fillId="0" borderId="186" xfId="0" applyFont="1" applyFill="1" applyBorder="1" applyAlignment="1" applyProtection="1">
      <alignment horizontal="center" vertical="center"/>
      <protection/>
    </xf>
    <xf numFmtId="0" fontId="9" fillId="0" borderId="187" xfId="0" applyFont="1" applyFill="1" applyBorder="1" applyAlignment="1" applyProtection="1">
      <alignment horizontal="center" vertical="center"/>
      <protection/>
    </xf>
    <xf numFmtId="0" fontId="9" fillId="0" borderId="188" xfId="0" applyFont="1" applyFill="1" applyBorder="1" applyAlignment="1" applyProtection="1">
      <alignment horizontal="center" vertical="center"/>
      <protection/>
    </xf>
    <xf numFmtId="38" fontId="8" fillId="0" borderId="51" xfId="50" applyFont="1" applyBorder="1" applyAlignment="1">
      <alignment horizontal="right" vertical="center"/>
    </xf>
    <xf numFmtId="38" fontId="8" fillId="0" borderId="14" xfId="50" applyFont="1" applyBorder="1" applyAlignment="1">
      <alignment horizontal="right" vertical="center"/>
    </xf>
    <xf numFmtId="38" fontId="8" fillId="0" borderId="51" xfId="0" applyNumberFormat="1" applyFont="1" applyBorder="1" applyAlignment="1">
      <alignment horizontal="right" vertical="center" shrinkToFit="1"/>
    </xf>
    <xf numFmtId="38" fontId="8" fillId="0" borderId="14" xfId="0" applyNumberFormat="1" applyFont="1" applyBorder="1" applyAlignment="1">
      <alignment horizontal="right" vertical="center" shrinkToFit="1"/>
    </xf>
    <xf numFmtId="0" fontId="134" fillId="0" borderId="51" xfId="0" applyFont="1" applyBorder="1" applyAlignment="1">
      <alignment horizontal="center" vertical="center"/>
    </xf>
    <xf numFmtId="0" fontId="134" fillId="0" borderId="14" xfId="0" applyFont="1" applyBorder="1" applyAlignment="1">
      <alignment horizontal="center" vertical="center"/>
    </xf>
    <xf numFmtId="0" fontId="4" fillId="6" borderId="189" xfId="0" applyFont="1" applyFill="1" applyBorder="1" applyAlignment="1" applyProtection="1">
      <alignment horizontal="center" vertical="top" wrapText="1"/>
      <protection locked="0"/>
    </xf>
    <xf numFmtId="0" fontId="4" fillId="6" borderId="120" xfId="0" applyFont="1" applyFill="1" applyBorder="1" applyAlignment="1" applyProtection="1">
      <alignment horizontal="center" vertical="top" wrapText="1"/>
      <protection locked="0"/>
    </xf>
    <xf numFmtId="38" fontId="8" fillId="0" borderId="57" xfId="50" applyFont="1" applyBorder="1" applyAlignment="1">
      <alignment horizontal="right" vertical="center"/>
    </xf>
    <xf numFmtId="38" fontId="8" fillId="0" borderId="190" xfId="50" applyFont="1" applyBorder="1" applyAlignment="1">
      <alignment horizontal="right" vertical="center"/>
    </xf>
    <xf numFmtId="38" fontId="8" fillId="0" borderId="155" xfId="50" applyFont="1" applyBorder="1" applyAlignment="1">
      <alignment horizontal="right" vertical="center"/>
    </xf>
    <xf numFmtId="14" fontId="110" fillId="35" borderId="14" xfId="0" applyNumberFormat="1" applyFont="1" applyFill="1" applyBorder="1" applyAlignment="1" applyProtection="1">
      <alignment horizontal="center" vertical="center" wrapText="1"/>
      <protection locked="0"/>
    </xf>
    <xf numFmtId="0" fontId="110" fillId="35" borderId="14" xfId="0" applyFont="1" applyFill="1" applyBorder="1" applyAlignment="1" applyProtection="1">
      <alignment horizontal="center" vertical="center" wrapText="1"/>
      <protection locked="0"/>
    </xf>
    <xf numFmtId="0" fontId="0" fillId="0" borderId="76" xfId="0" applyFont="1" applyBorder="1" applyAlignment="1" applyProtection="1">
      <alignment horizontal="center" vertical="center"/>
      <protection/>
    </xf>
    <xf numFmtId="0" fontId="0" fillId="0" borderId="131"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117" fillId="0" borderId="191" xfId="0" applyFont="1" applyFill="1" applyBorder="1" applyAlignment="1" applyProtection="1">
      <alignment horizontal="center" vertical="center" wrapText="1"/>
      <protection/>
    </xf>
    <xf numFmtId="0" fontId="117" fillId="0" borderId="77" xfId="0" applyFont="1" applyFill="1" applyBorder="1" applyAlignment="1" applyProtection="1">
      <alignment horizontal="center" vertical="center" wrapText="1"/>
      <protection/>
    </xf>
    <xf numFmtId="0" fontId="94" fillId="0" borderId="0" xfId="44" applyAlignment="1" applyProtection="1">
      <alignment vertical="center"/>
      <protection/>
    </xf>
    <xf numFmtId="0" fontId="117" fillId="0" borderId="0" xfId="0" applyFont="1" applyAlignment="1">
      <alignment horizontal="left" vertical="center"/>
    </xf>
    <xf numFmtId="0" fontId="117" fillId="0" borderId="192" xfId="0" applyFont="1" applyBorder="1" applyAlignment="1" applyProtection="1">
      <alignment horizontal="center" vertical="center" wrapText="1"/>
      <protection/>
    </xf>
    <xf numFmtId="0" fontId="117" fillId="0" borderId="193" xfId="0" applyFont="1" applyBorder="1" applyAlignment="1" applyProtection="1">
      <alignment horizontal="center" vertical="center" wrapText="1"/>
      <protection/>
    </xf>
    <xf numFmtId="0" fontId="117" fillId="0" borderId="194" xfId="0" applyFont="1" applyBorder="1" applyAlignment="1" applyProtection="1">
      <alignment horizontal="center" vertical="top" wrapText="1"/>
      <protection locked="0"/>
    </xf>
    <xf numFmtId="0" fontId="117" fillId="0" borderId="195" xfId="0" applyFont="1" applyBorder="1" applyAlignment="1" applyProtection="1">
      <alignment horizontal="center" vertical="top" wrapText="1"/>
      <protection locked="0"/>
    </xf>
    <xf numFmtId="0" fontId="0" fillId="0" borderId="76" xfId="0" applyFont="1" applyBorder="1" applyAlignment="1" applyProtection="1">
      <alignment horizontal="center" vertical="center" shrinkToFit="1"/>
      <protection/>
    </xf>
    <xf numFmtId="0" fontId="0" fillId="0" borderId="131" xfId="0" applyFont="1" applyBorder="1" applyAlignment="1" applyProtection="1">
      <alignment horizontal="center" vertical="center" shrinkToFit="1"/>
      <protection/>
    </xf>
    <xf numFmtId="0" fontId="0" fillId="0" borderId="26" xfId="0" applyFont="1" applyBorder="1" applyAlignment="1" applyProtection="1">
      <alignment horizontal="center" vertical="center" shrinkToFit="1"/>
      <protection/>
    </xf>
    <xf numFmtId="0" fontId="117" fillId="0" borderId="194" xfId="0" applyFont="1" applyBorder="1" applyAlignment="1" applyProtection="1">
      <alignment horizontal="center" vertical="top" wrapText="1"/>
      <protection/>
    </xf>
    <xf numFmtId="0" fontId="117" fillId="0" borderId="195" xfId="0" applyFont="1" applyBorder="1" applyAlignment="1" applyProtection="1">
      <alignment horizontal="center" vertical="top" wrapText="1"/>
      <protection/>
    </xf>
    <xf numFmtId="14" fontId="110" fillId="35" borderId="15" xfId="0" applyNumberFormat="1" applyFont="1" applyFill="1" applyBorder="1" applyAlignment="1" applyProtection="1">
      <alignment horizontal="center" vertical="center" wrapText="1"/>
      <protection locked="0"/>
    </xf>
    <xf numFmtId="0" fontId="110" fillId="35" borderId="15" xfId="0" applyFont="1" applyFill="1" applyBorder="1" applyAlignment="1" applyProtection="1">
      <alignment horizontal="center" vertical="center" wrapText="1"/>
      <protection locked="0"/>
    </xf>
    <xf numFmtId="0" fontId="117" fillId="33" borderId="196" xfId="0" applyFont="1" applyFill="1" applyBorder="1" applyAlignment="1" applyProtection="1">
      <alignment horizontal="center" vertical="center" wrapText="1"/>
      <protection locked="0"/>
    </xf>
    <xf numFmtId="0" fontId="117" fillId="33" borderId="130" xfId="0" applyFont="1" applyFill="1" applyBorder="1" applyAlignment="1" applyProtection="1">
      <alignment horizontal="center" vertical="center" wrapText="1"/>
      <protection locked="0"/>
    </xf>
    <xf numFmtId="38" fontId="110" fillId="0" borderId="197" xfId="50" applyFont="1" applyBorder="1" applyAlignment="1" applyProtection="1">
      <alignment vertical="center"/>
      <protection locked="0"/>
    </xf>
    <xf numFmtId="38" fontId="110" fillId="0" borderId="81" xfId="50" applyFont="1" applyBorder="1" applyAlignment="1" applyProtection="1">
      <alignment vertical="center"/>
      <protection locked="0"/>
    </xf>
    <xf numFmtId="38" fontId="110" fillId="0" borderId="197" xfId="50" applyFont="1" applyBorder="1" applyAlignment="1" applyProtection="1">
      <alignment horizontal="right" vertical="center"/>
      <protection locked="0"/>
    </xf>
    <xf numFmtId="38" fontId="110" fillId="0" borderId="81" xfId="50" applyFont="1" applyBorder="1" applyAlignment="1" applyProtection="1">
      <alignment horizontal="right" vertical="center"/>
      <protection locked="0"/>
    </xf>
    <xf numFmtId="38" fontId="110" fillId="33" borderId="197" xfId="50" applyFont="1" applyFill="1" applyBorder="1" applyAlignment="1" applyProtection="1">
      <alignment vertical="center"/>
      <protection locked="0"/>
    </xf>
    <xf numFmtId="38" fontId="110" fillId="33" borderId="81" xfId="50" applyFont="1" applyFill="1" applyBorder="1" applyAlignment="1" applyProtection="1">
      <alignment vertical="center"/>
      <protection locked="0"/>
    </xf>
    <xf numFmtId="14" fontId="117" fillId="35" borderId="76" xfId="0" applyNumberFormat="1" applyFont="1" applyFill="1" applyBorder="1" applyAlignment="1" applyProtection="1">
      <alignment horizontal="center" vertical="center" wrapText="1"/>
      <protection locked="0"/>
    </xf>
    <xf numFmtId="14" fontId="117" fillId="35" borderId="131" xfId="0" applyNumberFormat="1" applyFont="1" applyFill="1" applyBorder="1" applyAlignment="1" applyProtection="1">
      <alignment horizontal="center" vertical="center" wrapText="1"/>
      <protection locked="0"/>
    </xf>
    <xf numFmtId="14" fontId="117" fillId="35" borderId="26" xfId="0" applyNumberFormat="1" applyFont="1" applyFill="1" applyBorder="1" applyAlignment="1" applyProtection="1">
      <alignment horizontal="center" vertical="center" wrapText="1"/>
      <protection locked="0"/>
    </xf>
    <xf numFmtId="0" fontId="118" fillId="33" borderId="198" xfId="0" applyFont="1" applyFill="1" applyBorder="1" applyAlignment="1" applyProtection="1">
      <alignment horizontal="center" vertical="center" wrapText="1"/>
      <protection/>
    </xf>
    <xf numFmtId="0" fontId="118" fillId="33" borderId="31" xfId="0" applyFont="1" applyFill="1" applyBorder="1" applyAlignment="1" applyProtection="1">
      <alignment horizontal="center" vertical="center" wrapText="1"/>
      <protection/>
    </xf>
    <xf numFmtId="14" fontId="110" fillId="35" borderId="10" xfId="0" applyNumberFormat="1" applyFont="1" applyFill="1" applyBorder="1" applyAlignment="1" applyProtection="1">
      <alignment horizontal="center" vertical="center" wrapText="1"/>
      <protection locked="0"/>
    </xf>
    <xf numFmtId="0" fontId="110" fillId="35" borderId="10" xfId="0" applyFont="1" applyFill="1" applyBorder="1" applyAlignment="1" applyProtection="1">
      <alignment horizontal="center" vertical="center" wrapText="1"/>
      <protection locked="0"/>
    </xf>
    <xf numFmtId="0" fontId="117" fillId="0" borderId="191" xfId="0" applyFont="1" applyBorder="1" applyAlignment="1" applyProtection="1">
      <alignment horizontal="center" vertical="center" wrapText="1"/>
      <protection/>
    </xf>
    <xf numFmtId="0" fontId="117" fillId="0" borderId="77" xfId="0" applyFont="1" applyBorder="1" applyAlignment="1" applyProtection="1">
      <alignment horizontal="center" vertical="center" wrapText="1"/>
      <protection/>
    </xf>
    <xf numFmtId="14" fontId="110" fillId="35" borderId="16" xfId="0" applyNumberFormat="1" applyFont="1" applyFill="1" applyBorder="1" applyAlignment="1" applyProtection="1">
      <alignment horizontal="center" vertical="center" wrapText="1"/>
      <protection locked="0"/>
    </xf>
    <xf numFmtId="0" fontId="110" fillId="35" borderId="16" xfId="0" applyFont="1" applyFill="1" applyBorder="1" applyAlignment="1" applyProtection="1">
      <alignment horizontal="center" vertical="center" wrapText="1"/>
      <protection locked="0"/>
    </xf>
    <xf numFmtId="0" fontId="117" fillId="0" borderId="29" xfId="0" applyFont="1" applyBorder="1" applyAlignment="1" applyProtection="1">
      <alignment horizontal="center" vertical="center" wrapText="1"/>
      <protection/>
    </xf>
    <xf numFmtId="0" fontId="117" fillId="0" borderId="13" xfId="0" applyFont="1" applyBorder="1" applyAlignment="1" applyProtection="1">
      <alignment horizontal="center" vertical="center" wrapText="1"/>
      <protection/>
    </xf>
    <xf numFmtId="0" fontId="117" fillId="0" borderId="30" xfId="0" applyFont="1" applyBorder="1" applyAlignment="1" applyProtection="1">
      <alignment horizontal="center" vertical="top" wrapText="1"/>
      <protection/>
    </xf>
    <xf numFmtId="14" fontId="110" fillId="35" borderId="76" xfId="0" applyNumberFormat="1" applyFont="1" applyFill="1" applyBorder="1" applyAlignment="1" applyProtection="1">
      <alignment vertical="center" wrapText="1"/>
      <protection locked="0"/>
    </xf>
    <xf numFmtId="14" fontId="110" fillId="35" borderId="131" xfId="0" applyNumberFormat="1" applyFont="1" applyFill="1" applyBorder="1" applyAlignment="1" applyProtection="1">
      <alignment vertical="center" wrapText="1"/>
      <protection locked="0"/>
    </xf>
    <xf numFmtId="14" fontId="110" fillId="35" borderId="26" xfId="0" applyNumberFormat="1" applyFont="1" applyFill="1" applyBorder="1" applyAlignment="1" applyProtection="1">
      <alignment vertical="center" wrapText="1"/>
      <protection locked="0"/>
    </xf>
    <xf numFmtId="14" fontId="110" fillId="35" borderId="129" xfId="0" applyNumberFormat="1" applyFont="1" applyFill="1" applyBorder="1" applyAlignment="1" applyProtection="1">
      <alignment vertical="center" wrapText="1"/>
      <protection locked="0"/>
    </xf>
    <xf numFmtId="14" fontId="110" fillId="35" borderId="199" xfId="0" applyNumberFormat="1" applyFont="1" applyFill="1" applyBorder="1" applyAlignment="1" applyProtection="1">
      <alignment vertical="center" wrapText="1"/>
      <protection locked="0"/>
    </xf>
    <xf numFmtId="14" fontId="110" fillId="35" borderId="40" xfId="0" applyNumberFormat="1" applyFont="1" applyFill="1" applyBorder="1" applyAlignment="1" applyProtection="1">
      <alignment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5">
    <dxf>
      <font>
        <color theme="0"/>
      </font>
    </dxf>
    <dxf>
      <fill>
        <patternFill>
          <bgColor rgb="FFFF0000"/>
        </patternFill>
      </fill>
    </dxf>
    <dxf>
      <font>
        <color theme="0"/>
      </font>
      <fill>
        <patternFill patternType="none">
          <bgColor indexed="65"/>
        </patternFill>
      </fill>
    </dxf>
    <dxf>
      <font>
        <color theme="0"/>
      </font>
    </dxf>
    <dxf>
      <fill>
        <patternFill>
          <bgColor rgb="FFFF0000"/>
        </patternFill>
      </fill>
    </dxf>
    <dxf>
      <font>
        <color theme="0"/>
      </font>
    </dxf>
    <dxf>
      <font>
        <color theme="0"/>
      </font>
    </dxf>
    <dxf>
      <font>
        <color theme="0"/>
      </font>
    </dxf>
    <dxf>
      <fill>
        <patternFill>
          <bgColor rgb="FFFF0000"/>
        </patternFill>
      </fill>
    </dxf>
    <dxf>
      <fill>
        <patternFill>
          <bgColor rgb="FFFF0000"/>
        </patternFill>
      </fill>
    </dxf>
    <dxf>
      <font>
        <color theme="0"/>
      </font>
      <fill>
        <patternFill patternType="none">
          <bgColor indexed="65"/>
        </patternFill>
      </fill>
    </dxf>
    <dxf>
      <font>
        <color theme="0"/>
      </font>
    </dxf>
    <dxf>
      <font>
        <color theme="0"/>
      </font>
    </dxf>
    <dxf>
      <font>
        <color theme="0"/>
      </font>
    </dxf>
    <dxf>
      <fill>
        <patternFill>
          <bgColor rgb="FFFF0000"/>
        </patternFill>
      </fill>
    </dxf>
    <dxf>
      <fill>
        <patternFill>
          <bgColor rgb="FFFF0000"/>
        </patternFill>
      </fill>
    </dxf>
    <dxf>
      <font>
        <color theme="0"/>
      </font>
    </dxf>
    <dxf>
      <fill>
        <patternFill>
          <bgColor rgb="FFFF0000"/>
        </patternFill>
      </fill>
    </dxf>
    <dxf>
      <fill>
        <patternFill>
          <bgColor rgb="FFFF0000"/>
        </patternFill>
      </fill>
    </dxf>
    <dxf>
      <font>
        <b/>
        <i val="0"/>
      </font>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color theme="0"/>
      </font>
    </dxf>
    <dxf>
      <font>
        <color theme="0"/>
      </font>
    </dxf>
    <dxf>
      <font>
        <color theme="0"/>
      </font>
    </dxf>
    <dxf>
      <fill>
        <patternFill>
          <bgColor rgb="FFFF0000"/>
        </patternFill>
      </fill>
    </dxf>
    <dxf>
      <fill>
        <patternFill>
          <bgColor rgb="FFFF0000"/>
        </patternFill>
      </fill>
    </dxf>
    <dxf>
      <font>
        <color theme="0"/>
      </font>
      <border/>
    </dxf>
    <dxf>
      <font>
        <b/>
        <i val="0"/>
      </font>
      <fill>
        <patternFill>
          <bgColor rgb="FFFF0000"/>
        </patternFill>
      </fill>
      <border/>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781050</xdr:colOff>
      <xdr:row>56</xdr:row>
      <xdr:rowOff>209550</xdr:rowOff>
    </xdr:from>
    <xdr:to>
      <xdr:col>16</xdr:col>
      <xdr:colOff>66675</xdr:colOff>
      <xdr:row>73</xdr:row>
      <xdr:rowOff>85725</xdr:rowOff>
    </xdr:to>
    <xdr:pic>
      <xdr:nvPicPr>
        <xdr:cNvPr id="1" name="図 28"/>
        <xdr:cNvPicPr preferRelativeResize="1">
          <a:picLocks noChangeAspect="1"/>
        </xdr:cNvPicPr>
      </xdr:nvPicPr>
      <xdr:blipFill>
        <a:blip r:embed="rId1"/>
        <a:stretch>
          <a:fillRect/>
        </a:stretch>
      </xdr:blipFill>
      <xdr:spPr>
        <a:xfrm>
          <a:off x="5715000" y="11439525"/>
          <a:ext cx="3867150" cy="3067050"/>
        </a:xfrm>
        <a:prstGeom prst="rect">
          <a:avLst/>
        </a:prstGeom>
        <a:noFill/>
        <a:ln w="25400" cmpd="sng">
          <a:solidFill>
            <a:srgbClr val="000000"/>
          </a:solidFill>
          <a:headEnd type="none"/>
          <a:tailEnd type="none"/>
        </a:ln>
      </xdr:spPr>
    </xdr:pic>
    <xdr:clientData/>
  </xdr:twoCellAnchor>
  <xdr:oneCellAnchor>
    <xdr:from>
      <xdr:col>2</xdr:col>
      <xdr:colOff>0</xdr:colOff>
      <xdr:row>14</xdr:row>
      <xdr:rowOff>85725</xdr:rowOff>
    </xdr:from>
    <xdr:ext cx="666750" cy="238125"/>
    <xdr:sp>
      <xdr:nvSpPr>
        <xdr:cNvPr id="2" name="テキスト ボックス 14"/>
        <xdr:cNvSpPr txBox="1">
          <a:spLocks noChangeArrowheads="1"/>
        </xdr:cNvSpPr>
      </xdr:nvSpPr>
      <xdr:spPr>
        <a:xfrm>
          <a:off x="457200" y="28860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twoCellAnchor>
    <xdr:from>
      <xdr:col>9</xdr:col>
      <xdr:colOff>361950</xdr:colOff>
      <xdr:row>59</xdr:row>
      <xdr:rowOff>114300</xdr:rowOff>
    </xdr:from>
    <xdr:to>
      <xdr:col>9</xdr:col>
      <xdr:colOff>371475</xdr:colOff>
      <xdr:row>61</xdr:row>
      <xdr:rowOff>47625</xdr:rowOff>
    </xdr:to>
    <xdr:sp>
      <xdr:nvSpPr>
        <xdr:cNvPr id="3" name="直線矢印コネクタ 32"/>
        <xdr:cNvSpPr>
          <a:spLocks/>
        </xdr:cNvSpPr>
      </xdr:nvSpPr>
      <xdr:spPr>
        <a:xfrm flipH="1">
          <a:off x="6086475" y="11991975"/>
          <a:ext cx="0" cy="2952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561975</xdr:colOff>
      <xdr:row>62</xdr:row>
      <xdr:rowOff>38100</xdr:rowOff>
    </xdr:from>
    <xdr:to>
      <xdr:col>14</xdr:col>
      <xdr:colOff>180975</xdr:colOff>
      <xdr:row>63</xdr:row>
      <xdr:rowOff>57150</xdr:rowOff>
    </xdr:to>
    <xdr:sp>
      <xdr:nvSpPr>
        <xdr:cNvPr id="4" name="円/楕円 1"/>
        <xdr:cNvSpPr>
          <a:spLocks/>
        </xdr:cNvSpPr>
      </xdr:nvSpPr>
      <xdr:spPr>
        <a:xfrm>
          <a:off x="7677150" y="12458700"/>
          <a:ext cx="819150" cy="209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552450</xdr:colOff>
      <xdr:row>58</xdr:row>
      <xdr:rowOff>219075</xdr:rowOff>
    </xdr:from>
    <xdr:to>
      <xdr:col>14</xdr:col>
      <xdr:colOff>190500</xdr:colOff>
      <xdr:row>61</xdr:row>
      <xdr:rowOff>66675</xdr:rowOff>
    </xdr:to>
    <xdr:sp>
      <xdr:nvSpPr>
        <xdr:cNvPr id="5" name="吹き出し: 角を丸めた四角形 4"/>
        <xdr:cNvSpPr>
          <a:spLocks/>
        </xdr:cNvSpPr>
      </xdr:nvSpPr>
      <xdr:spPr>
        <a:xfrm>
          <a:off x="7667625" y="11868150"/>
          <a:ext cx="838200" cy="438150"/>
        </a:xfrm>
        <a:prstGeom prst="wedgeRoundRectCallout">
          <a:avLst>
            <a:gd name="adj1" fmla="val -12990"/>
            <a:gd name="adj2" fmla="val 69023"/>
          </a:avLst>
        </a:prstGeom>
        <a:solidFill>
          <a:srgbClr val="FFFFFF"/>
        </a:solidFill>
        <a:ln w="25400" cmpd="sng">
          <a:solidFill>
            <a:srgbClr val="FF0000"/>
          </a:solidFill>
          <a:headEnd type="none"/>
          <a:tailEnd type="none"/>
        </a:ln>
      </xdr:spPr>
      <xdr:txBody>
        <a:bodyPr vertOverflow="clip" wrap="square" anchor="ctr"/>
        <a:p>
          <a:pPr algn="ctr">
            <a:defRPr/>
          </a:pPr>
          <a:r>
            <a:rPr lang="en-US" cap="none" sz="900" b="0" i="0" u="none" baseline="0">
              <a:solidFill>
                <a:srgbClr val="000000"/>
              </a:solidFill>
            </a:rPr>
            <a:t>このボタンを</a:t>
          </a:r>
          <a:r>
            <a:rPr lang="en-US" cap="none" sz="900" b="0" i="0" u="none" baseline="0">
              <a:solidFill>
                <a:srgbClr val="000000"/>
              </a:solidFill>
              <a:latin typeface="Calibri"/>
              <a:ea typeface="Calibri"/>
              <a:cs typeface="Calibri"/>
            </a:rPr>
            <a:t>
</a:t>
          </a:r>
          <a:r>
            <a:rPr lang="en-US" cap="none" sz="900" b="0" i="0" u="none" baseline="0">
              <a:solidFill>
                <a:srgbClr val="000000"/>
              </a:solidFill>
            </a:rPr>
            <a:t>クリックする</a:t>
          </a:r>
        </a:p>
      </xdr:txBody>
    </xdr:sp>
    <xdr:clientData/>
  </xdr:twoCellAnchor>
  <xdr:oneCellAnchor>
    <xdr:from>
      <xdr:col>2</xdr:col>
      <xdr:colOff>0</xdr:colOff>
      <xdr:row>19</xdr:row>
      <xdr:rowOff>66675</xdr:rowOff>
    </xdr:from>
    <xdr:ext cx="666750" cy="238125"/>
    <xdr:sp>
      <xdr:nvSpPr>
        <xdr:cNvPr id="6" name="テキスト ボックス 58"/>
        <xdr:cNvSpPr txBox="1">
          <a:spLocks noChangeArrowheads="1"/>
        </xdr:cNvSpPr>
      </xdr:nvSpPr>
      <xdr:spPr>
        <a:xfrm>
          <a:off x="457200" y="38671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28575</xdr:colOff>
      <xdr:row>23</xdr:row>
      <xdr:rowOff>9525</xdr:rowOff>
    </xdr:from>
    <xdr:ext cx="466725" cy="238125"/>
    <xdr:sp>
      <xdr:nvSpPr>
        <xdr:cNvPr id="7" name="テキスト ボックス 67"/>
        <xdr:cNvSpPr txBox="1">
          <a:spLocks noChangeArrowheads="1"/>
        </xdr:cNvSpPr>
      </xdr:nvSpPr>
      <xdr:spPr>
        <a:xfrm>
          <a:off x="485775" y="4610100"/>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oneCellAnchor>
    <xdr:from>
      <xdr:col>2</xdr:col>
      <xdr:colOff>0</xdr:colOff>
      <xdr:row>14</xdr:row>
      <xdr:rowOff>85725</xdr:rowOff>
    </xdr:from>
    <xdr:ext cx="666750" cy="238125"/>
    <xdr:sp>
      <xdr:nvSpPr>
        <xdr:cNvPr id="8" name="テキスト ボックス 38"/>
        <xdr:cNvSpPr txBox="1">
          <a:spLocks noChangeArrowheads="1"/>
        </xdr:cNvSpPr>
      </xdr:nvSpPr>
      <xdr:spPr>
        <a:xfrm>
          <a:off x="457200" y="28860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19</xdr:row>
      <xdr:rowOff>66675</xdr:rowOff>
    </xdr:from>
    <xdr:ext cx="666750" cy="238125"/>
    <xdr:sp>
      <xdr:nvSpPr>
        <xdr:cNvPr id="9" name="テキスト ボックス 42"/>
        <xdr:cNvSpPr txBox="1">
          <a:spLocks noChangeArrowheads="1"/>
        </xdr:cNvSpPr>
      </xdr:nvSpPr>
      <xdr:spPr>
        <a:xfrm>
          <a:off x="457200" y="38671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27</xdr:row>
      <xdr:rowOff>104775</xdr:rowOff>
    </xdr:from>
    <xdr:ext cx="666750" cy="238125"/>
    <xdr:sp>
      <xdr:nvSpPr>
        <xdr:cNvPr id="10" name="テキスト ボックス 50"/>
        <xdr:cNvSpPr txBox="1">
          <a:spLocks noChangeArrowheads="1"/>
        </xdr:cNvSpPr>
      </xdr:nvSpPr>
      <xdr:spPr>
        <a:xfrm>
          <a:off x="457200" y="55054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0</xdr:colOff>
      <xdr:row>32</xdr:row>
      <xdr:rowOff>0</xdr:rowOff>
    </xdr:from>
    <xdr:to>
      <xdr:col>20</xdr:col>
      <xdr:colOff>9525</xdr:colOff>
      <xdr:row>32</xdr:row>
      <xdr:rowOff>9525</xdr:rowOff>
    </xdr:to>
    <xdr:pic>
      <xdr:nvPicPr>
        <xdr:cNvPr id="1" name="図 2"/>
        <xdr:cNvPicPr preferRelativeResize="1">
          <a:picLocks noChangeAspect="1"/>
        </xdr:cNvPicPr>
      </xdr:nvPicPr>
      <xdr:blipFill>
        <a:blip r:embed="rId1"/>
        <a:stretch>
          <a:fillRect/>
        </a:stretch>
      </xdr:blipFill>
      <xdr:spPr>
        <a:xfrm>
          <a:off x="21526500" y="12792075"/>
          <a:ext cx="9525" cy="9525"/>
        </a:xfrm>
        <a:prstGeom prst="rect">
          <a:avLst/>
        </a:prstGeom>
        <a:noFill/>
        <a:ln w="9525" cmpd="sng">
          <a:noFill/>
        </a:ln>
      </xdr:spPr>
    </xdr:pic>
    <xdr:clientData/>
  </xdr:twoCellAnchor>
  <xdr:twoCellAnchor editAs="oneCell">
    <xdr:from>
      <xdr:col>20</xdr:col>
      <xdr:colOff>19050</xdr:colOff>
      <xdr:row>32</xdr:row>
      <xdr:rowOff>0</xdr:rowOff>
    </xdr:from>
    <xdr:to>
      <xdr:col>20</xdr:col>
      <xdr:colOff>28575</xdr:colOff>
      <xdr:row>32</xdr:row>
      <xdr:rowOff>9525</xdr:rowOff>
    </xdr:to>
    <xdr:pic>
      <xdr:nvPicPr>
        <xdr:cNvPr id="2" name="図 3"/>
        <xdr:cNvPicPr preferRelativeResize="1">
          <a:picLocks noChangeAspect="1"/>
        </xdr:cNvPicPr>
      </xdr:nvPicPr>
      <xdr:blipFill>
        <a:blip r:embed="rId1"/>
        <a:stretch>
          <a:fillRect/>
        </a:stretch>
      </xdr:blipFill>
      <xdr:spPr>
        <a:xfrm>
          <a:off x="21545550" y="12792075"/>
          <a:ext cx="9525" cy="9525"/>
        </a:xfrm>
        <a:prstGeom prst="rect">
          <a:avLst/>
        </a:prstGeom>
        <a:noFill/>
        <a:ln w="9525" cmpd="sng">
          <a:noFill/>
        </a:ln>
      </xdr:spPr>
    </xdr:pic>
    <xdr:clientData/>
  </xdr:twoCellAnchor>
  <xdr:twoCellAnchor editAs="oneCell">
    <xdr:from>
      <xdr:col>20</xdr:col>
      <xdr:colOff>38100</xdr:colOff>
      <xdr:row>32</xdr:row>
      <xdr:rowOff>0</xdr:rowOff>
    </xdr:from>
    <xdr:to>
      <xdr:col>20</xdr:col>
      <xdr:colOff>47625</xdr:colOff>
      <xdr:row>32</xdr:row>
      <xdr:rowOff>9525</xdr:rowOff>
    </xdr:to>
    <xdr:pic>
      <xdr:nvPicPr>
        <xdr:cNvPr id="3" name="図 4"/>
        <xdr:cNvPicPr preferRelativeResize="1">
          <a:picLocks noChangeAspect="1"/>
        </xdr:cNvPicPr>
      </xdr:nvPicPr>
      <xdr:blipFill>
        <a:blip r:embed="rId1"/>
        <a:stretch>
          <a:fillRect/>
        </a:stretch>
      </xdr:blipFill>
      <xdr:spPr>
        <a:xfrm>
          <a:off x="21564600" y="12792075"/>
          <a:ext cx="9525" cy="9525"/>
        </a:xfrm>
        <a:prstGeom prst="rect">
          <a:avLst/>
        </a:prstGeom>
        <a:noFill/>
        <a:ln w="9525" cmpd="sng">
          <a:noFill/>
        </a:ln>
      </xdr:spPr>
    </xdr:pic>
    <xdr:clientData/>
  </xdr:twoCellAnchor>
  <xdr:twoCellAnchor editAs="oneCell">
    <xdr:from>
      <xdr:col>19</xdr:col>
      <xdr:colOff>0</xdr:colOff>
      <xdr:row>28</xdr:row>
      <xdr:rowOff>0</xdr:rowOff>
    </xdr:from>
    <xdr:to>
      <xdr:col>19</xdr:col>
      <xdr:colOff>9525</xdr:colOff>
      <xdr:row>28</xdr:row>
      <xdr:rowOff>9525</xdr:rowOff>
    </xdr:to>
    <xdr:pic>
      <xdr:nvPicPr>
        <xdr:cNvPr id="4" name="図 2"/>
        <xdr:cNvPicPr preferRelativeResize="1">
          <a:picLocks noChangeAspect="1"/>
        </xdr:cNvPicPr>
      </xdr:nvPicPr>
      <xdr:blipFill>
        <a:blip r:embed="rId1"/>
        <a:stretch>
          <a:fillRect/>
        </a:stretch>
      </xdr:blipFill>
      <xdr:spPr>
        <a:xfrm>
          <a:off x="19564350" y="11268075"/>
          <a:ext cx="9525" cy="9525"/>
        </a:xfrm>
        <a:prstGeom prst="rect">
          <a:avLst/>
        </a:prstGeom>
        <a:noFill/>
        <a:ln w="9525" cmpd="sng">
          <a:noFill/>
        </a:ln>
      </xdr:spPr>
    </xdr:pic>
    <xdr:clientData/>
  </xdr:twoCellAnchor>
  <xdr:twoCellAnchor editAs="oneCell">
    <xdr:from>
      <xdr:col>19</xdr:col>
      <xdr:colOff>19050</xdr:colOff>
      <xdr:row>28</xdr:row>
      <xdr:rowOff>0</xdr:rowOff>
    </xdr:from>
    <xdr:to>
      <xdr:col>19</xdr:col>
      <xdr:colOff>28575</xdr:colOff>
      <xdr:row>28</xdr:row>
      <xdr:rowOff>9525</xdr:rowOff>
    </xdr:to>
    <xdr:pic>
      <xdr:nvPicPr>
        <xdr:cNvPr id="5" name="図 3"/>
        <xdr:cNvPicPr preferRelativeResize="1">
          <a:picLocks noChangeAspect="1"/>
        </xdr:cNvPicPr>
      </xdr:nvPicPr>
      <xdr:blipFill>
        <a:blip r:embed="rId1"/>
        <a:stretch>
          <a:fillRect/>
        </a:stretch>
      </xdr:blipFill>
      <xdr:spPr>
        <a:xfrm>
          <a:off x="19583400" y="11268075"/>
          <a:ext cx="9525" cy="9525"/>
        </a:xfrm>
        <a:prstGeom prst="rect">
          <a:avLst/>
        </a:prstGeom>
        <a:noFill/>
        <a:ln w="9525" cmpd="sng">
          <a:noFill/>
        </a:ln>
      </xdr:spPr>
    </xdr:pic>
    <xdr:clientData/>
  </xdr:twoCellAnchor>
  <xdr:twoCellAnchor editAs="oneCell">
    <xdr:from>
      <xdr:col>19</xdr:col>
      <xdr:colOff>38100</xdr:colOff>
      <xdr:row>28</xdr:row>
      <xdr:rowOff>0</xdr:rowOff>
    </xdr:from>
    <xdr:to>
      <xdr:col>19</xdr:col>
      <xdr:colOff>47625</xdr:colOff>
      <xdr:row>28</xdr:row>
      <xdr:rowOff>9525</xdr:rowOff>
    </xdr:to>
    <xdr:pic>
      <xdr:nvPicPr>
        <xdr:cNvPr id="6" name="図 4"/>
        <xdr:cNvPicPr preferRelativeResize="1">
          <a:picLocks noChangeAspect="1"/>
        </xdr:cNvPicPr>
      </xdr:nvPicPr>
      <xdr:blipFill>
        <a:blip r:embed="rId1"/>
        <a:stretch>
          <a:fillRect/>
        </a:stretch>
      </xdr:blipFill>
      <xdr:spPr>
        <a:xfrm>
          <a:off x="19602450" y="11268075"/>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7" name="図 2"/>
        <xdr:cNvPicPr preferRelativeResize="1">
          <a:picLocks noChangeAspect="1"/>
        </xdr:cNvPicPr>
      </xdr:nvPicPr>
      <xdr:blipFill>
        <a:blip r:embed="rId1"/>
        <a:stretch>
          <a:fillRect/>
        </a:stretch>
      </xdr:blipFill>
      <xdr:spPr>
        <a:xfrm>
          <a:off x="3238500" y="20164425"/>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8" name="図 3"/>
        <xdr:cNvPicPr preferRelativeResize="1">
          <a:picLocks noChangeAspect="1"/>
        </xdr:cNvPicPr>
      </xdr:nvPicPr>
      <xdr:blipFill>
        <a:blip r:embed="rId1"/>
        <a:stretch>
          <a:fillRect/>
        </a:stretch>
      </xdr:blipFill>
      <xdr:spPr>
        <a:xfrm>
          <a:off x="3238500" y="20164425"/>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9" name="図 4"/>
        <xdr:cNvPicPr preferRelativeResize="1">
          <a:picLocks noChangeAspect="1"/>
        </xdr:cNvPicPr>
      </xdr:nvPicPr>
      <xdr:blipFill>
        <a:blip r:embed="rId1"/>
        <a:stretch>
          <a:fillRect/>
        </a:stretch>
      </xdr:blipFill>
      <xdr:spPr>
        <a:xfrm>
          <a:off x="3238500" y="20164425"/>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132;&#20184;&#30003;&#35531;(&#12469;&#12531;&#12503;&#125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316;&#26989;&#29992;\38_H31&#24180;&#24230;_&#12418;&#12398;&#12389;&#12367;&#12426;&#12539;&#21830;&#26989;&#12539;&#12469;&#12540;&#12499;&#12473;&#39640;&#24230;&#36899;&#25658;&#20419;&#36914;&#35036;&#21161;&#37329;&#65288;&#24859;&#30693;&#30476;&#20013;&#22830;&#20250;&#65289;\10.&#20316;&#26989;\1.&#20132;&#20184;&#30003;&#35531;\&#12304;&#24179;&#25104;31&#24180;&#24230;&#12305;&#27096;&#24335;&#31532;&#65297;&#12398;&#21029;&#32025;&#12288;&#32076;&#36027;&#25903;&#20986;&#26126;&#32048;&#12539;&#36039;&#37329;&#35519;&#36948;&#20869;&#35379;&#12411;&#12363;&#65288;&#12469;&#12531;&#12503;&#1252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連携体全体の経費配分表（企業間データ活用型）"/>
      <sheetName val="連携体全体の経費一覧表（地域経済牽引型）"/>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s>
    <definedNames>
      <definedName name="グループ3074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8"/>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4" t="s">
        <v>66</v>
      </c>
      <c r="D1" s="3"/>
      <c r="E1" s="3"/>
    </row>
    <row r="2" spans="2:5" ht="19.5" customHeight="1">
      <c r="B2" s="4"/>
      <c r="D2" s="3"/>
      <c r="E2" s="3"/>
    </row>
    <row r="3" spans="2:5" ht="19.5" customHeight="1">
      <c r="B3" t="s">
        <v>68</v>
      </c>
      <c r="C3" s="3"/>
      <c r="D3" s="3"/>
      <c r="E3" s="3"/>
    </row>
    <row r="4" spans="2:3" ht="19.5" customHeight="1" thickBot="1">
      <c r="B4" s="5" t="s">
        <v>20</v>
      </c>
      <c r="C4" s="5" t="s">
        <v>67</v>
      </c>
    </row>
    <row r="5" spans="2:3" ht="19.5" customHeight="1" thickTop="1">
      <c r="B5" s="6">
        <v>1</v>
      </c>
      <c r="C5" s="7" t="s">
        <v>66</v>
      </c>
    </row>
    <row r="6" spans="2:3" s="19" customFormat="1" ht="19.5" customHeight="1">
      <c r="B6" s="20">
        <v>2</v>
      </c>
      <c r="C6" s="8" t="s">
        <v>285</v>
      </c>
    </row>
    <row r="7" spans="2:3" ht="19.5" customHeight="1">
      <c r="B7" s="20">
        <v>3</v>
      </c>
      <c r="C7" s="8" t="s">
        <v>71</v>
      </c>
    </row>
    <row r="8" spans="2:3" ht="19.5" customHeight="1">
      <c r="B8" s="20">
        <v>4</v>
      </c>
      <c r="C8" s="8" t="s">
        <v>81</v>
      </c>
    </row>
    <row r="9" spans="2:3" ht="19.5" customHeight="1">
      <c r="B9" s="20">
        <v>5</v>
      </c>
      <c r="C9" s="8" t="s">
        <v>61</v>
      </c>
    </row>
    <row r="10" spans="2:3" ht="19.5" customHeight="1">
      <c r="B10" s="20">
        <v>6</v>
      </c>
      <c r="C10" s="8" t="s">
        <v>53</v>
      </c>
    </row>
    <row r="11" spans="2:3" ht="19.5" customHeight="1">
      <c r="B11" s="20">
        <v>7</v>
      </c>
      <c r="C11" s="8" t="s">
        <v>18</v>
      </c>
    </row>
    <row r="12" spans="2:3" ht="19.5" customHeight="1">
      <c r="B12" s="20">
        <v>8</v>
      </c>
      <c r="C12" s="8" t="s">
        <v>54</v>
      </c>
    </row>
    <row r="13" spans="2:3" ht="19.5" customHeight="1">
      <c r="B13" s="20">
        <v>9</v>
      </c>
      <c r="C13" s="8" t="s">
        <v>19</v>
      </c>
    </row>
    <row r="14" spans="2:3" ht="19.5" customHeight="1">
      <c r="B14" s="20">
        <v>10</v>
      </c>
      <c r="C14" s="8" t="s">
        <v>254</v>
      </c>
    </row>
    <row r="15" spans="2:3" ht="19.5" customHeight="1">
      <c r="B15" s="19"/>
      <c r="C15" s="19"/>
    </row>
    <row r="16" spans="2:3" ht="19.5" customHeight="1">
      <c r="B16" s="19"/>
      <c r="C16" s="19"/>
    </row>
    <row r="17" spans="2:3" ht="19.5" customHeight="1">
      <c r="B17" s="19"/>
      <c r="C17" s="19"/>
    </row>
    <row r="18" spans="2:3" ht="19.5" customHeight="1">
      <c r="B18" s="19"/>
      <c r="C18" s="19"/>
    </row>
  </sheetData>
  <sheetProtection sheet="1" objects="1" scenarios="1"/>
  <hyperlinks>
    <hyperlink ref="C7" location="'基本情報入力（使い方）'!A1" display="基本情報入力（使い方）"/>
    <hyperlink ref="C8" location="経費明細表!A1" display="経費明細表"/>
    <hyperlink ref="C9" location="'機械装置費（50万円以上）'!A1" display="機械装置費（50万円以上）"/>
    <hyperlink ref="C10" location="'機械装置費（50万円未満）'!A1" display="機械装置費（50万円未満）"/>
    <hyperlink ref="C11" location="技術導入費!A1" display="技術導入費"/>
    <hyperlink ref="C13" location="運搬費!A1" display="運搬費"/>
    <hyperlink ref="C12" location="専門家経費!A1" display="専門家経費"/>
    <hyperlink ref="C14" location="クラウド利用費!A1" display="クラウド利用費"/>
    <hyperlink ref="C6" location="共同申請者全体の明細表!A1" display="共同申請者全体の明細表"/>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theme="8" tint="0.7999799847602844"/>
    <pageSetUpPr fitToPage="1"/>
  </sheetPr>
  <dimension ref="A1:P37"/>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77" customWidth="1"/>
    <col min="2" max="4" width="3.7109375" style="77" customWidth="1"/>
    <col min="5" max="5" width="16.57421875" style="1" customWidth="1"/>
    <col min="6" max="6" width="25.00390625" style="1" customWidth="1"/>
    <col min="7" max="8" width="9.140625" style="77" customWidth="1"/>
    <col min="9" max="12" width="15.140625" style="77" customWidth="1"/>
    <col min="13" max="13" width="5.28125" style="75" customWidth="1"/>
    <col min="14" max="16384" width="9.00390625" style="77" customWidth="1"/>
  </cols>
  <sheetData>
    <row r="1" spans="1:16" ht="13.5">
      <c r="A1" s="75"/>
      <c r="E1" s="76"/>
      <c r="H1" s="75"/>
      <c r="N1" s="75"/>
      <c r="O1" s="78"/>
      <c r="P1" s="78"/>
    </row>
    <row r="2" spans="1:16" ht="13.5">
      <c r="A2" s="75"/>
      <c r="B2" s="770" t="s">
        <v>90</v>
      </c>
      <c r="C2" s="770"/>
      <c r="D2" s="770"/>
      <c r="E2" s="76"/>
      <c r="H2" s="75"/>
      <c r="N2" s="75"/>
      <c r="O2" s="78"/>
      <c r="P2" s="78"/>
    </row>
    <row r="3" spans="1:16" ht="13.5">
      <c r="A3" s="75"/>
      <c r="E3" s="76"/>
      <c r="H3" s="75"/>
      <c r="N3" s="75"/>
      <c r="O3" s="78"/>
      <c r="P3" s="78"/>
    </row>
    <row r="4" spans="1:6" ht="13.5" customHeight="1">
      <c r="A4" s="771" t="s">
        <v>286</v>
      </c>
      <c r="B4" s="771"/>
      <c r="C4" s="771"/>
      <c r="D4" s="771"/>
      <c r="E4" s="771"/>
      <c r="F4" s="75"/>
    </row>
    <row r="5" spans="1:6" ht="13.5" customHeight="1">
      <c r="A5" s="560"/>
      <c r="B5" s="560"/>
      <c r="C5" s="560"/>
      <c r="D5" s="560"/>
      <c r="E5" s="561"/>
      <c r="F5" s="75"/>
    </row>
    <row r="6" spans="1:8" ht="13.5" customHeight="1">
      <c r="A6" s="560"/>
      <c r="B6" s="562"/>
      <c r="C6" s="563"/>
      <c r="D6" s="560"/>
      <c r="E6" s="561"/>
      <c r="F6" s="765" t="s">
        <v>13</v>
      </c>
      <c r="G6" s="766"/>
      <c r="H6" s="767"/>
    </row>
    <row r="7" spans="1:8" ht="13.5" customHeight="1">
      <c r="A7" s="560"/>
      <c r="B7" s="560"/>
      <c r="C7" s="560"/>
      <c r="D7" s="560"/>
      <c r="E7" s="561"/>
      <c r="F7" s="776" t="s">
        <v>19</v>
      </c>
      <c r="G7" s="777"/>
      <c r="H7" s="778"/>
    </row>
    <row r="8" spans="1:13" ht="13.5" customHeight="1">
      <c r="A8" s="560"/>
      <c r="B8" s="560"/>
      <c r="C8" s="560"/>
      <c r="D8" s="560"/>
      <c r="E8" s="561"/>
      <c r="F8" s="75"/>
      <c r="M8" s="80"/>
    </row>
    <row r="9" spans="1:12" ht="13.5" customHeight="1">
      <c r="A9" s="560"/>
      <c r="B9" s="19"/>
      <c r="C9" s="19"/>
      <c r="D9" s="19"/>
      <c r="E9" s="564"/>
      <c r="F9" s="75"/>
      <c r="I9" s="81" t="s">
        <v>21</v>
      </c>
      <c r="J9" s="558">
        <f>IF(入力_企業名="","",入力_企業名)</f>
      </c>
      <c r="K9" s="558"/>
      <c r="L9" s="559"/>
    </row>
    <row r="10" spans="1:13" ht="13.5" customHeight="1" thickBot="1">
      <c r="A10" s="560"/>
      <c r="B10" s="19"/>
      <c r="C10" s="19"/>
      <c r="D10" s="19"/>
      <c r="E10" s="564"/>
      <c r="F10" s="75"/>
      <c r="L10" s="314"/>
      <c r="M10" s="81"/>
    </row>
    <row r="11" spans="1:13" ht="27" customHeight="1">
      <c r="A11" s="772" t="s">
        <v>1</v>
      </c>
      <c r="B11" s="774" t="s">
        <v>2</v>
      </c>
      <c r="C11" s="774"/>
      <c r="D11" s="775"/>
      <c r="E11" s="315" t="s">
        <v>3</v>
      </c>
      <c r="F11" s="316" t="s">
        <v>4</v>
      </c>
      <c r="G11" s="82" t="s">
        <v>5</v>
      </c>
      <c r="H11" s="82" t="s">
        <v>6</v>
      </c>
      <c r="I11" s="82" t="s">
        <v>0</v>
      </c>
      <c r="J11" s="804" t="s">
        <v>7</v>
      </c>
      <c r="K11" s="780"/>
      <c r="L11" s="565" t="s">
        <v>102</v>
      </c>
      <c r="M11" s="798" t="s">
        <v>24</v>
      </c>
    </row>
    <row r="12" spans="1:13" ht="27" customHeight="1" thickBot="1">
      <c r="A12" s="773"/>
      <c r="B12" s="84" t="s">
        <v>8</v>
      </c>
      <c r="C12" s="84" t="s">
        <v>9</v>
      </c>
      <c r="D12" s="85" t="s">
        <v>10</v>
      </c>
      <c r="E12" s="110"/>
      <c r="F12" s="87"/>
      <c r="G12" s="88"/>
      <c r="H12" s="88"/>
      <c r="I12" s="88" t="s">
        <v>16</v>
      </c>
      <c r="J12" s="511" t="s">
        <v>11</v>
      </c>
      <c r="K12" s="89" t="s">
        <v>15</v>
      </c>
      <c r="L12" s="566" t="s">
        <v>228</v>
      </c>
      <c r="M12" s="799"/>
    </row>
    <row r="13" spans="1:13" ht="46.5" customHeight="1">
      <c r="A13" s="106">
        <v>1</v>
      </c>
      <c r="B13" s="800"/>
      <c r="C13" s="801"/>
      <c r="D13" s="801"/>
      <c r="E13" s="140"/>
      <c r="F13" s="119"/>
      <c r="G13" s="120"/>
      <c r="H13" s="121"/>
      <c r="I13" s="141"/>
      <c r="J13" s="10">
        <f aca="true" t="shared" si="0" ref="J13:J32">IF(K13="","",ROUNDDOWN(K13*(1+M13/100),0))</f>
      </c>
      <c r="K13" s="10">
        <f aca="true" t="shared" si="1" ref="K13:K21">IF(OR(I13="",G13=""),"",ROUNDDOWN(I13*G13,0))</f>
      </c>
      <c r="L13" s="567">
        <f>K13</f>
      </c>
      <c r="M13" s="138">
        <v>10</v>
      </c>
    </row>
    <row r="14" spans="1:13" ht="46.5" customHeight="1">
      <c r="A14" s="107">
        <v>2</v>
      </c>
      <c r="B14" s="763"/>
      <c r="C14" s="764"/>
      <c r="D14" s="764"/>
      <c r="E14" s="136"/>
      <c r="F14" s="123"/>
      <c r="G14" s="120"/>
      <c r="H14" s="121"/>
      <c r="I14" s="128"/>
      <c r="J14" s="10">
        <f t="shared" si="0"/>
      </c>
      <c r="K14" s="10">
        <f t="shared" si="1"/>
      </c>
      <c r="L14" s="567">
        <f aca="true" t="shared" si="2" ref="L14:L32">K14</f>
      </c>
      <c r="M14" s="138">
        <v>10</v>
      </c>
    </row>
    <row r="15" spans="1:13" ht="46.5" customHeight="1">
      <c r="A15" s="107">
        <v>3</v>
      </c>
      <c r="B15" s="763"/>
      <c r="C15" s="764"/>
      <c r="D15" s="764"/>
      <c r="E15" s="136"/>
      <c r="F15" s="123"/>
      <c r="G15" s="120"/>
      <c r="H15" s="121"/>
      <c r="I15" s="128"/>
      <c r="J15" s="10">
        <f t="shared" si="0"/>
      </c>
      <c r="K15" s="10">
        <f t="shared" si="1"/>
      </c>
      <c r="L15" s="568">
        <f t="shared" si="2"/>
      </c>
      <c r="M15" s="138">
        <v>10</v>
      </c>
    </row>
    <row r="16" spans="1:13" ht="46.5" customHeight="1">
      <c r="A16" s="107">
        <v>4</v>
      </c>
      <c r="B16" s="763"/>
      <c r="C16" s="764"/>
      <c r="D16" s="764"/>
      <c r="E16" s="136"/>
      <c r="F16" s="123"/>
      <c r="G16" s="120"/>
      <c r="H16" s="121"/>
      <c r="I16" s="128"/>
      <c r="J16" s="10">
        <f t="shared" si="0"/>
      </c>
      <c r="K16" s="10">
        <f t="shared" si="1"/>
      </c>
      <c r="L16" s="568">
        <f t="shared" si="2"/>
      </c>
      <c r="M16" s="138">
        <v>10</v>
      </c>
    </row>
    <row r="17" spans="1:13" ht="46.5" customHeight="1">
      <c r="A17" s="107">
        <v>5</v>
      </c>
      <c r="B17" s="763"/>
      <c r="C17" s="764"/>
      <c r="D17" s="764"/>
      <c r="E17" s="136"/>
      <c r="F17" s="123"/>
      <c r="G17" s="120"/>
      <c r="H17" s="121"/>
      <c r="I17" s="128"/>
      <c r="J17" s="10">
        <f t="shared" si="0"/>
      </c>
      <c r="K17" s="10">
        <f t="shared" si="1"/>
      </c>
      <c r="L17" s="568">
        <f t="shared" si="2"/>
      </c>
      <c r="M17" s="138">
        <v>10</v>
      </c>
    </row>
    <row r="18" spans="1:13" ht="46.5" customHeight="1">
      <c r="A18" s="107">
        <v>6</v>
      </c>
      <c r="B18" s="763"/>
      <c r="C18" s="764"/>
      <c r="D18" s="764"/>
      <c r="E18" s="136"/>
      <c r="F18" s="123"/>
      <c r="G18" s="120"/>
      <c r="H18" s="121"/>
      <c r="I18" s="128"/>
      <c r="J18" s="10">
        <f t="shared" si="0"/>
      </c>
      <c r="K18" s="10">
        <f t="shared" si="1"/>
      </c>
      <c r="L18" s="568">
        <f t="shared" si="2"/>
      </c>
      <c r="M18" s="138">
        <v>10</v>
      </c>
    </row>
    <row r="19" spans="1:13" ht="46.5" customHeight="1">
      <c r="A19" s="107">
        <v>7</v>
      </c>
      <c r="B19" s="763"/>
      <c r="C19" s="764"/>
      <c r="D19" s="764"/>
      <c r="E19" s="136"/>
      <c r="F19" s="124"/>
      <c r="G19" s="120"/>
      <c r="H19" s="121"/>
      <c r="I19" s="128"/>
      <c r="J19" s="10">
        <f t="shared" si="0"/>
      </c>
      <c r="K19" s="10">
        <f t="shared" si="1"/>
      </c>
      <c r="L19" s="568">
        <f t="shared" si="2"/>
      </c>
      <c r="M19" s="138">
        <v>10</v>
      </c>
    </row>
    <row r="20" spans="1:13" ht="46.5" customHeight="1">
      <c r="A20" s="107">
        <v>8</v>
      </c>
      <c r="B20" s="763"/>
      <c r="C20" s="764"/>
      <c r="D20" s="764"/>
      <c r="E20" s="136"/>
      <c r="F20" s="123"/>
      <c r="G20" s="120"/>
      <c r="H20" s="121"/>
      <c r="I20" s="128"/>
      <c r="J20" s="10">
        <f t="shared" si="0"/>
      </c>
      <c r="K20" s="10">
        <f t="shared" si="1"/>
      </c>
      <c r="L20" s="568">
        <f t="shared" si="2"/>
      </c>
      <c r="M20" s="138">
        <v>10</v>
      </c>
    </row>
    <row r="21" spans="1:13" ht="46.5" customHeight="1">
      <c r="A21" s="107">
        <v>9</v>
      </c>
      <c r="B21" s="763"/>
      <c r="C21" s="764"/>
      <c r="D21" s="764"/>
      <c r="E21" s="136"/>
      <c r="F21" s="123"/>
      <c r="G21" s="120"/>
      <c r="H21" s="121"/>
      <c r="I21" s="128"/>
      <c r="J21" s="10">
        <f t="shared" si="0"/>
      </c>
      <c r="K21" s="10">
        <f t="shared" si="1"/>
      </c>
      <c r="L21" s="568">
        <f t="shared" si="2"/>
      </c>
      <c r="M21" s="138">
        <v>10</v>
      </c>
    </row>
    <row r="22" spans="1:13" ht="46.5" customHeight="1">
      <c r="A22" s="107">
        <v>10</v>
      </c>
      <c r="B22" s="763"/>
      <c r="C22" s="764"/>
      <c r="D22" s="764"/>
      <c r="E22" s="136"/>
      <c r="F22" s="123"/>
      <c r="G22" s="120"/>
      <c r="H22" s="121"/>
      <c r="I22" s="128"/>
      <c r="J22" s="10">
        <f aca="true" t="shared" si="3" ref="J22:J31">IF(K22="","",ROUNDDOWN(K22*(1+M22/100),0))</f>
      </c>
      <c r="K22" s="10">
        <f aca="true" t="shared" si="4" ref="K22:K31">IF(OR(I22="",G22=""),"",ROUNDDOWN(I22*G22,0))</f>
      </c>
      <c r="L22" s="568">
        <f aca="true" t="shared" si="5" ref="L22:L31">K22</f>
      </c>
      <c r="M22" s="138">
        <v>10</v>
      </c>
    </row>
    <row r="23" spans="1:13" ht="46.5" customHeight="1">
      <c r="A23" s="107">
        <v>11</v>
      </c>
      <c r="B23" s="763"/>
      <c r="C23" s="764"/>
      <c r="D23" s="764"/>
      <c r="E23" s="136"/>
      <c r="F23" s="123"/>
      <c r="G23" s="120"/>
      <c r="H23" s="121"/>
      <c r="I23" s="128"/>
      <c r="J23" s="10">
        <f t="shared" si="3"/>
      </c>
      <c r="K23" s="10">
        <f t="shared" si="4"/>
      </c>
      <c r="L23" s="568">
        <f t="shared" si="5"/>
      </c>
      <c r="M23" s="138">
        <v>10</v>
      </c>
    </row>
    <row r="24" spans="1:13" ht="46.5" customHeight="1">
      <c r="A24" s="107">
        <v>12</v>
      </c>
      <c r="B24" s="763"/>
      <c r="C24" s="764"/>
      <c r="D24" s="764"/>
      <c r="E24" s="136"/>
      <c r="F24" s="123"/>
      <c r="G24" s="120"/>
      <c r="H24" s="121"/>
      <c r="I24" s="128"/>
      <c r="J24" s="10">
        <f t="shared" si="3"/>
      </c>
      <c r="K24" s="10">
        <f t="shared" si="4"/>
      </c>
      <c r="L24" s="568">
        <f t="shared" si="5"/>
      </c>
      <c r="M24" s="138">
        <v>10</v>
      </c>
    </row>
    <row r="25" spans="1:13" ht="46.5" customHeight="1">
      <c r="A25" s="107">
        <v>13</v>
      </c>
      <c r="B25" s="763"/>
      <c r="C25" s="764"/>
      <c r="D25" s="764"/>
      <c r="E25" s="136"/>
      <c r="F25" s="123"/>
      <c r="G25" s="120"/>
      <c r="H25" s="121"/>
      <c r="I25" s="128"/>
      <c r="J25" s="10">
        <f t="shared" si="3"/>
      </c>
      <c r="K25" s="10">
        <f t="shared" si="4"/>
      </c>
      <c r="L25" s="568">
        <f t="shared" si="5"/>
      </c>
      <c r="M25" s="138">
        <v>10</v>
      </c>
    </row>
    <row r="26" spans="1:13" ht="46.5" customHeight="1">
      <c r="A26" s="107">
        <v>14</v>
      </c>
      <c r="B26" s="763"/>
      <c r="C26" s="764"/>
      <c r="D26" s="764"/>
      <c r="E26" s="136"/>
      <c r="F26" s="123"/>
      <c r="G26" s="120"/>
      <c r="H26" s="121"/>
      <c r="I26" s="128"/>
      <c r="J26" s="10">
        <f t="shared" si="3"/>
      </c>
      <c r="K26" s="10">
        <f t="shared" si="4"/>
      </c>
      <c r="L26" s="568">
        <f t="shared" si="5"/>
      </c>
      <c r="M26" s="138">
        <v>10</v>
      </c>
    </row>
    <row r="27" spans="1:13" ht="46.5" customHeight="1">
      <c r="A27" s="107">
        <v>15</v>
      </c>
      <c r="B27" s="763"/>
      <c r="C27" s="764"/>
      <c r="D27" s="764"/>
      <c r="E27" s="136"/>
      <c r="F27" s="123"/>
      <c r="G27" s="120"/>
      <c r="H27" s="121"/>
      <c r="I27" s="128"/>
      <c r="J27" s="10">
        <f t="shared" si="3"/>
      </c>
      <c r="K27" s="10">
        <f t="shared" si="4"/>
      </c>
      <c r="L27" s="568">
        <f t="shared" si="5"/>
      </c>
      <c r="M27" s="138">
        <v>10</v>
      </c>
    </row>
    <row r="28" spans="1:13" ht="46.5" customHeight="1">
      <c r="A28" s="107">
        <v>16</v>
      </c>
      <c r="B28" s="763"/>
      <c r="C28" s="764"/>
      <c r="D28" s="764"/>
      <c r="E28" s="136"/>
      <c r="F28" s="123"/>
      <c r="G28" s="120"/>
      <c r="H28" s="121"/>
      <c r="I28" s="128"/>
      <c r="J28" s="10">
        <f t="shared" si="3"/>
      </c>
      <c r="K28" s="10">
        <f t="shared" si="4"/>
      </c>
      <c r="L28" s="568">
        <f t="shared" si="5"/>
      </c>
      <c r="M28" s="138">
        <v>10</v>
      </c>
    </row>
    <row r="29" spans="1:13" ht="46.5" customHeight="1">
      <c r="A29" s="107">
        <v>17</v>
      </c>
      <c r="B29" s="763"/>
      <c r="C29" s="764"/>
      <c r="D29" s="764"/>
      <c r="E29" s="136"/>
      <c r="F29" s="123"/>
      <c r="G29" s="120"/>
      <c r="H29" s="121"/>
      <c r="I29" s="128"/>
      <c r="J29" s="10">
        <f t="shared" si="3"/>
      </c>
      <c r="K29" s="10">
        <f t="shared" si="4"/>
      </c>
      <c r="L29" s="568">
        <f t="shared" si="5"/>
      </c>
      <c r="M29" s="138">
        <v>10</v>
      </c>
    </row>
    <row r="30" spans="1:13" ht="46.5" customHeight="1">
      <c r="A30" s="107">
        <v>18</v>
      </c>
      <c r="B30" s="763"/>
      <c r="C30" s="764"/>
      <c r="D30" s="764"/>
      <c r="E30" s="136"/>
      <c r="F30" s="123"/>
      <c r="G30" s="120"/>
      <c r="H30" s="121"/>
      <c r="I30" s="128"/>
      <c r="J30" s="10">
        <f t="shared" si="3"/>
      </c>
      <c r="K30" s="10">
        <f t="shared" si="4"/>
      </c>
      <c r="L30" s="568">
        <f t="shared" si="5"/>
      </c>
      <c r="M30" s="138">
        <v>10</v>
      </c>
    </row>
    <row r="31" spans="1:13" ht="46.5" customHeight="1">
      <c r="A31" s="107">
        <v>19</v>
      </c>
      <c r="B31" s="763"/>
      <c r="C31" s="764"/>
      <c r="D31" s="764"/>
      <c r="E31" s="136"/>
      <c r="F31" s="123"/>
      <c r="G31" s="120"/>
      <c r="H31" s="121"/>
      <c r="I31" s="128"/>
      <c r="J31" s="10">
        <f t="shared" si="3"/>
      </c>
      <c r="K31" s="10">
        <f t="shared" si="4"/>
      </c>
      <c r="L31" s="568">
        <f t="shared" si="5"/>
      </c>
      <c r="M31" s="138">
        <v>10</v>
      </c>
    </row>
    <row r="32" spans="1:13" ht="46.5" customHeight="1" thickBot="1">
      <c r="A32" s="109">
        <v>20</v>
      </c>
      <c r="B32" s="781"/>
      <c r="C32" s="782"/>
      <c r="D32" s="782"/>
      <c r="E32" s="137"/>
      <c r="F32" s="125"/>
      <c r="G32" s="126"/>
      <c r="H32" s="127"/>
      <c r="I32" s="129"/>
      <c r="J32" s="12">
        <f t="shared" si="0"/>
      </c>
      <c r="K32" s="12">
        <f>IF(OR(I32="",G32=""),"",ROUNDDOWN(I32*G32,0))</f>
      </c>
      <c r="L32" s="569">
        <f t="shared" si="2"/>
      </c>
      <c r="M32" s="139">
        <v>10</v>
      </c>
    </row>
    <row r="33" spans="1:12" ht="46.5" customHeight="1" thickBot="1">
      <c r="A33" s="794" t="s">
        <v>12</v>
      </c>
      <c r="B33" s="795"/>
      <c r="C33" s="795"/>
      <c r="D33" s="795"/>
      <c r="E33" s="795"/>
      <c r="F33" s="795"/>
      <c r="G33" s="795"/>
      <c r="H33" s="795"/>
      <c r="I33" s="95"/>
      <c r="J33" s="9">
        <f>SUM(J13:J32)</f>
        <v>0</v>
      </c>
      <c r="K33" s="9">
        <f>SUM(K13:K32)</f>
        <v>0</v>
      </c>
      <c r="L33" s="571">
        <f>SUM(L13:L32)</f>
        <v>0</v>
      </c>
    </row>
    <row r="34" spans="1:12" ht="18" customHeight="1">
      <c r="A34" s="583" t="s">
        <v>289</v>
      </c>
      <c r="K34" s="98"/>
      <c r="L34" s="99"/>
    </row>
    <row r="35" spans="1:4" ht="18" customHeight="1">
      <c r="A35" s="583" t="s">
        <v>290</v>
      </c>
      <c r="D35" s="101"/>
    </row>
    <row r="36" ht="18" customHeight="1">
      <c r="A36" s="583" t="s">
        <v>287</v>
      </c>
    </row>
    <row r="37" ht="18" customHeight="1">
      <c r="A37" s="583" t="s">
        <v>288</v>
      </c>
    </row>
  </sheetData>
  <sheetProtection sheet="1" objects="1" scenarios="1"/>
  <mergeCells count="29">
    <mergeCell ref="B19:D19"/>
    <mergeCell ref="B20:D20"/>
    <mergeCell ref="B21:D21"/>
    <mergeCell ref="B32:D32"/>
    <mergeCell ref="A33:H33"/>
    <mergeCell ref="B13:D13"/>
    <mergeCell ref="B14:D14"/>
    <mergeCell ref="B15:D15"/>
    <mergeCell ref="B16:D16"/>
    <mergeCell ref="B17:D17"/>
    <mergeCell ref="B2:D2"/>
    <mergeCell ref="M11:M12"/>
    <mergeCell ref="B18:D18"/>
    <mergeCell ref="A4:E4"/>
    <mergeCell ref="A11:A12"/>
    <mergeCell ref="B11:D11"/>
    <mergeCell ref="J11:K11"/>
    <mergeCell ref="F7:H7"/>
    <mergeCell ref="F6:H6"/>
    <mergeCell ref="B28:D28"/>
    <mergeCell ref="B29:D29"/>
    <mergeCell ref="B30:D30"/>
    <mergeCell ref="B31:D31"/>
    <mergeCell ref="B22:D22"/>
    <mergeCell ref="B23:D23"/>
    <mergeCell ref="B24:D24"/>
    <mergeCell ref="B25:D25"/>
    <mergeCell ref="B26:D26"/>
    <mergeCell ref="B27:D27"/>
  </mergeCells>
  <dataValidations count="2">
    <dataValidation allowBlank="1" showInputMessage="1" showErrorMessage="1" imeMode="hiragana" sqref="J9:K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11.xml><?xml version="1.0" encoding="utf-8"?>
<worksheet xmlns="http://schemas.openxmlformats.org/spreadsheetml/2006/main" xmlns:r="http://schemas.openxmlformats.org/officeDocument/2006/relationships">
  <sheetPr codeName="Sheet10">
    <pageSetUpPr fitToPage="1"/>
  </sheetPr>
  <dimension ref="A1:P37"/>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77" customWidth="1"/>
    <col min="2" max="4" width="3.7109375" style="77" customWidth="1"/>
    <col min="5" max="5" width="16.57421875" style="1" customWidth="1"/>
    <col min="6" max="6" width="25.00390625" style="1" customWidth="1"/>
    <col min="7" max="8" width="9.140625" style="77" customWidth="1"/>
    <col min="9" max="12" width="15.140625" style="77" customWidth="1"/>
    <col min="13" max="13" width="5.28125" style="75" customWidth="1"/>
    <col min="14" max="16384" width="9.00390625" style="77" customWidth="1"/>
  </cols>
  <sheetData>
    <row r="1" spans="1:16" ht="13.5">
      <c r="A1" s="75"/>
      <c r="E1" s="76"/>
      <c r="H1" s="75"/>
      <c r="N1" s="75"/>
      <c r="O1" s="78"/>
      <c r="P1" s="78"/>
    </row>
    <row r="2" spans="1:16" ht="13.5">
      <c r="A2" s="75"/>
      <c r="B2" s="770" t="s">
        <v>90</v>
      </c>
      <c r="C2" s="770"/>
      <c r="D2" s="770"/>
      <c r="E2" s="76"/>
      <c r="H2" s="75"/>
      <c r="N2" s="75"/>
      <c r="O2" s="78"/>
      <c r="P2" s="78"/>
    </row>
    <row r="3" spans="1:16" ht="13.5">
      <c r="A3" s="75"/>
      <c r="E3" s="76"/>
      <c r="H3" s="75"/>
      <c r="N3" s="75"/>
      <c r="O3" s="78"/>
      <c r="P3" s="78"/>
    </row>
    <row r="4" spans="1:6" ht="13.5" customHeight="1">
      <c r="A4" s="771" t="s">
        <v>286</v>
      </c>
      <c r="B4" s="771"/>
      <c r="C4" s="771"/>
      <c r="D4" s="771"/>
      <c r="E4" s="771"/>
      <c r="F4" s="75"/>
    </row>
    <row r="5" spans="1:6" ht="13.5" customHeight="1">
      <c r="A5" s="560"/>
      <c r="B5" s="560"/>
      <c r="C5" s="560"/>
      <c r="D5" s="560"/>
      <c r="E5" s="561"/>
      <c r="F5" s="75"/>
    </row>
    <row r="6" spans="1:8" ht="13.5" customHeight="1">
      <c r="A6" s="560"/>
      <c r="B6" s="562"/>
      <c r="C6" s="563"/>
      <c r="D6" s="560"/>
      <c r="E6" s="561"/>
      <c r="F6" s="765" t="s">
        <v>13</v>
      </c>
      <c r="G6" s="766"/>
      <c r="H6" s="767"/>
    </row>
    <row r="7" spans="1:8" ht="13.5" customHeight="1">
      <c r="A7" s="560"/>
      <c r="B7" s="560"/>
      <c r="C7" s="560"/>
      <c r="D7" s="560"/>
      <c r="E7" s="561"/>
      <c r="F7" s="776" t="s">
        <v>55</v>
      </c>
      <c r="G7" s="777"/>
      <c r="H7" s="778"/>
    </row>
    <row r="8" spans="1:13" ht="13.5" customHeight="1">
      <c r="A8" s="560"/>
      <c r="B8" s="560"/>
      <c r="C8" s="560"/>
      <c r="D8" s="560"/>
      <c r="E8" s="561"/>
      <c r="F8" s="75"/>
      <c r="M8" s="80"/>
    </row>
    <row r="9" spans="1:12" ht="13.5" customHeight="1">
      <c r="A9" s="560"/>
      <c r="B9" s="19"/>
      <c r="C9" s="19"/>
      <c r="D9" s="19"/>
      <c r="E9" s="564"/>
      <c r="F9" s="75"/>
      <c r="I9" s="81" t="s">
        <v>21</v>
      </c>
      <c r="J9" s="558">
        <f>IF(入力_企業名="","",入力_企業名)</f>
      </c>
      <c r="K9" s="558"/>
      <c r="L9" s="559"/>
    </row>
    <row r="10" spans="1:13" ht="13.5" customHeight="1" thickBot="1">
      <c r="A10" s="560"/>
      <c r="B10" s="19"/>
      <c r="C10" s="19"/>
      <c r="D10" s="19"/>
      <c r="E10" s="564"/>
      <c r="F10" s="75"/>
      <c r="L10" s="292"/>
      <c r="M10" s="81"/>
    </row>
    <row r="11" spans="1:13" ht="27" customHeight="1">
      <c r="A11" s="772" t="s">
        <v>1</v>
      </c>
      <c r="B11" s="774" t="s">
        <v>2</v>
      </c>
      <c r="C11" s="774"/>
      <c r="D11" s="775"/>
      <c r="E11" s="315" t="s">
        <v>3</v>
      </c>
      <c r="F11" s="316" t="s">
        <v>4</v>
      </c>
      <c r="G11" s="82" t="s">
        <v>5</v>
      </c>
      <c r="H11" s="82" t="s">
        <v>6</v>
      </c>
      <c r="I11" s="82" t="s">
        <v>0</v>
      </c>
      <c r="J11" s="804" t="s">
        <v>7</v>
      </c>
      <c r="K11" s="780"/>
      <c r="L11" s="565" t="s">
        <v>102</v>
      </c>
      <c r="M11" s="798" t="s">
        <v>24</v>
      </c>
    </row>
    <row r="12" spans="1:13" ht="27" customHeight="1" thickBot="1">
      <c r="A12" s="773"/>
      <c r="B12" s="84" t="s">
        <v>8</v>
      </c>
      <c r="C12" s="84" t="s">
        <v>9</v>
      </c>
      <c r="D12" s="85" t="s">
        <v>10</v>
      </c>
      <c r="E12" s="110"/>
      <c r="F12" s="87"/>
      <c r="G12" s="88"/>
      <c r="H12" s="88"/>
      <c r="I12" s="88" t="s">
        <v>16</v>
      </c>
      <c r="J12" s="511" t="s">
        <v>11</v>
      </c>
      <c r="K12" s="89" t="s">
        <v>15</v>
      </c>
      <c r="L12" s="566" t="s">
        <v>228</v>
      </c>
      <c r="M12" s="799"/>
    </row>
    <row r="13" spans="1:13" ht="46.5" customHeight="1">
      <c r="A13" s="106">
        <v>1</v>
      </c>
      <c r="B13" s="800"/>
      <c r="C13" s="801"/>
      <c r="D13" s="801"/>
      <c r="E13" s="140"/>
      <c r="F13" s="119"/>
      <c r="G13" s="120"/>
      <c r="H13" s="121"/>
      <c r="I13" s="128"/>
      <c r="J13" s="10">
        <f aca="true" t="shared" si="0" ref="J13:J19">IF(K13="","",ROUNDDOWN(K13*(1+M13/100),0))</f>
      </c>
      <c r="K13" s="10">
        <f aca="true" t="shared" si="1" ref="K13:K19">IF(OR(I13="",G13=""),"",ROUNDDOWN(I13*G13,0))</f>
      </c>
      <c r="L13" s="567">
        <f aca="true" t="shared" si="2" ref="L13:L19">K13</f>
      </c>
      <c r="M13" s="138">
        <v>10</v>
      </c>
    </row>
    <row r="14" spans="1:13" ht="46.5" customHeight="1">
      <c r="A14" s="107">
        <v>2</v>
      </c>
      <c r="B14" s="763"/>
      <c r="C14" s="764"/>
      <c r="D14" s="764"/>
      <c r="E14" s="140"/>
      <c r="F14" s="123"/>
      <c r="G14" s="120"/>
      <c r="H14" s="121"/>
      <c r="I14" s="128"/>
      <c r="J14" s="10">
        <f t="shared" si="0"/>
      </c>
      <c r="K14" s="10">
        <f t="shared" si="1"/>
      </c>
      <c r="L14" s="567">
        <f t="shared" si="2"/>
      </c>
      <c r="M14" s="138">
        <v>10</v>
      </c>
    </row>
    <row r="15" spans="1:13" ht="46.5" customHeight="1">
      <c r="A15" s="107">
        <v>3</v>
      </c>
      <c r="B15" s="763"/>
      <c r="C15" s="764"/>
      <c r="D15" s="764"/>
      <c r="E15" s="140"/>
      <c r="F15" s="123"/>
      <c r="G15" s="120"/>
      <c r="H15" s="121"/>
      <c r="I15" s="128"/>
      <c r="J15" s="10">
        <f t="shared" si="0"/>
      </c>
      <c r="K15" s="10">
        <f t="shared" si="1"/>
      </c>
      <c r="L15" s="568">
        <f t="shared" si="2"/>
      </c>
      <c r="M15" s="138">
        <v>10</v>
      </c>
    </row>
    <row r="16" spans="1:13" ht="46.5" customHeight="1">
      <c r="A16" s="107">
        <v>4</v>
      </c>
      <c r="B16" s="763"/>
      <c r="C16" s="764"/>
      <c r="D16" s="764"/>
      <c r="E16" s="136"/>
      <c r="F16" s="123"/>
      <c r="G16" s="120"/>
      <c r="H16" s="121"/>
      <c r="I16" s="128"/>
      <c r="J16" s="10">
        <f t="shared" si="0"/>
      </c>
      <c r="K16" s="10">
        <f t="shared" si="1"/>
      </c>
      <c r="L16" s="568">
        <f t="shared" si="2"/>
      </c>
      <c r="M16" s="138">
        <v>10</v>
      </c>
    </row>
    <row r="17" spans="1:13" ht="46.5" customHeight="1">
      <c r="A17" s="107">
        <v>5</v>
      </c>
      <c r="B17" s="763"/>
      <c r="C17" s="764"/>
      <c r="D17" s="764"/>
      <c r="E17" s="136"/>
      <c r="F17" s="123"/>
      <c r="G17" s="120"/>
      <c r="H17" s="121"/>
      <c r="I17" s="128"/>
      <c r="J17" s="10">
        <f t="shared" si="0"/>
      </c>
      <c r="K17" s="10">
        <f t="shared" si="1"/>
      </c>
      <c r="L17" s="568">
        <f t="shared" si="2"/>
      </c>
      <c r="M17" s="138">
        <v>10</v>
      </c>
    </row>
    <row r="18" spans="1:13" ht="46.5" customHeight="1">
      <c r="A18" s="107">
        <v>6</v>
      </c>
      <c r="B18" s="763"/>
      <c r="C18" s="764"/>
      <c r="D18" s="764"/>
      <c r="E18" s="136"/>
      <c r="F18" s="123"/>
      <c r="G18" s="120"/>
      <c r="H18" s="121"/>
      <c r="I18" s="128"/>
      <c r="J18" s="10">
        <f t="shared" si="0"/>
      </c>
      <c r="K18" s="10">
        <f t="shared" si="1"/>
      </c>
      <c r="L18" s="568">
        <f t="shared" si="2"/>
      </c>
      <c r="M18" s="138">
        <v>10</v>
      </c>
    </row>
    <row r="19" spans="1:13" ht="46.5" customHeight="1">
      <c r="A19" s="107">
        <v>7</v>
      </c>
      <c r="B19" s="763"/>
      <c r="C19" s="764"/>
      <c r="D19" s="764"/>
      <c r="E19" s="136"/>
      <c r="F19" s="124"/>
      <c r="G19" s="120"/>
      <c r="H19" s="121"/>
      <c r="I19" s="128"/>
      <c r="J19" s="10">
        <f t="shared" si="0"/>
      </c>
      <c r="K19" s="10">
        <f t="shared" si="1"/>
      </c>
      <c r="L19" s="568">
        <f t="shared" si="2"/>
      </c>
      <c r="M19" s="138">
        <v>10</v>
      </c>
    </row>
    <row r="20" spans="1:13" ht="46.5" customHeight="1">
      <c r="A20" s="107">
        <v>8</v>
      </c>
      <c r="B20" s="763"/>
      <c r="C20" s="764"/>
      <c r="D20" s="764"/>
      <c r="E20" s="136"/>
      <c r="F20" s="123"/>
      <c r="G20" s="120"/>
      <c r="H20" s="121"/>
      <c r="I20" s="128"/>
      <c r="J20" s="10">
        <f aca="true" t="shared" si="3" ref="J20:J31">IF(K20="","",ROUNDDOWN(K20*(1+M20/100),0))</f>
      </c>
      <c r="K20" s="10">
        <f aca="true" t="shared" si="4" ref="K20:K31">IF(OR(I20="",G20=""),"",ROUNDDOWN(I20*G20,0))</f>
      </c>
      <c r="L20" s="568">
        <f aca="true" t="shared" si="5" ref="L20:L31">K20</f>
      </c>
      <c r="M20" s="138">
        <v>10</v>
      </c>
    </row>
    <row r="21" spans="1:13" ht="46.5" customHeight="1">
      <c r="A21" s="107">
        <v>9</v>
      </c>
      <c r="B21" s="763"/>
      <c r="C21" s="764"/>
      <c r="D21" s="764"/>
      <c r="E21" s="136"/>
      <c r="F21" s="123"/>
      <c r="G21" s="120"/>
      <c r="H21" s="121"/>
      <c r="I21" s="128"/>
      <c r="J21" s="10">
        <f t="shared" si="3"/>
      </c>
      <c r="K21" s="10">
        <f t="shared" si="4"/>
      </c>
      <c r="L21" s="568">
        <f t="shared" si="5"/>
      </c>
      <c r="M21" s="138">
        <v>10</v>
      </c>
    </row>
    <row r="22" spans="1:13" ht="46.5" customHeight="1">
      <c r="A22" s="107">
        <v>10</v>
      </c>
      <c r="B22" s="763"/>
      <c r="C22" s="764"/>
      <c r="D22" s="764"/>
      <c r="E22" s="136"/>
      <c r="F22" s="123"/>
      <c r="G22" s="120"/>
      <c r="H22" s="121"/>
      <c r="I22" s="128"/>
      <c r="J22" s="10">
        <f t="shared" si="3"/>
      </c>
      <c r="K22" s="10">
        <f t="shared" si="4"/>
      </c>
      <c r="L22" s="568">
        <f t="shared" si="5"/>
      </c>
      <c r="M22" s="138">
        <v>10</v>
      </c>
    </row>
    <row r="23" spans="1:13" ht="46.5" customHeight="1">
      <c r="A23" s="107">
        <v>11</v>
      </c>
      <c r="B23" s="763"/>
      <c r="C23" s="764"/>
      <c r="D23" s="764"/>
      <c r="E23" s="136"/>
      <c r="F23" s="123"/>
      <c r="G23" s="120"/>
      <c r="H23" s="121"/>
      <c r="I23" s="128"/>
      <c r="J23" s="10">
        <f t="shared" si="3"/>
      </c>
      <c r="K23" s="10">
        <f t="shared" si="4"/>
      </c>
      <c r="L23" s="568">
        <f t="shared" si="5"/>
      </c>
      <c r="M23" s="138">
        <v>10</v>
      </c>
    </row>
    <row r="24" spans="1:13" ht="46.5" customHeight="1">
      <c r="A24" s="107">
        <v>12</v>
      </c>
      <c r="B24" s="763"/>
      <c r="C24" s="764"/>
      <c r="D24" s="764"/>
      <c r="E24" s="136"/>
      <c r="F24" s="123"/>
      <c r="G24" s="120"/>
      <c r="H24" s="121"/>
      <c r="I24" s="128"/>
      <c r="J24" s="10">
        <f t="shared" si="3"/>
      </c>
      <c r="K24" s="10">
        <f t="shared" si="4"/>
      </c>
      <c r="L24" s="568">
        <f t="shared" si="5"/>
      </c>
      <c r="M24" s="138">
        <v>10</v>
      </c>
    </row>
    <row r="25" spans="1:13" ht="46.5" customHeight="1">
      <c r="A25" s="107">
        <v>13</v>
      </c>
      <c r="B25" s="763"/>
      <c r="C25" s="764"/>
      <c r="D25" s="764"/>
      <c r="E25" s="136"/>
      <c r="F25" s="123"/>
      <c r="G25" s="120"/>
      <c r="H25" s="121"/>
      <c r="I25" s="128"/>
      <c r="J25" s="10">
        <f t="shared" si="3"/>
      </c>
      <c r="K25" s="10">
        <f t="shared" si="4"/>
      </c>
      <c r="L25" s="568">
        <f t="shared" si="5"/>
      </c>
      <c r="M25" s="138">
        <v>10</v>
      </c>
    </row>
    <row r="26" spans="1:13" ht="46.5" customHeight="1">
      <c r="A26" s="107">
        <v>14</v>
      </c>
      <c r="B26" s="763"/>
      <c r="C26" s="764"/>
      <c r="D26" s="764"/>
      <c r="E26" s="136"/>
      <c r="F26" s="123"/>
      <c r="G26" s="120"/>
      <c r="H26" s="121"/>
      <c r="I26" s="128"/>
      <c r="J26" s="10">
        <f t="shared" si="3"/>
      </c>
      <c r="K26" s="10">
        <f t="shared" si="4"/>
      </c>
      <c r="L26" s="568">
        <f t="shared" si="5"/>
      </c>
      <c r="M26" s="138">
        <v>10</v>
      </c>
    </row>
    <row r="27" spans="1:13" ht="46.5" customHeight="1">
      <c r="A27" s="107">
        <v>15</v>
      </c>
      <c r="B27" s="763"/>
      <c r="C27" s="764"/>
      <c r="D27" s="764"/>
      <c r="E27" s="136"/>
      <c r="F27" s="123"/>
      <c r="G27" s="120"/>
      <c r="H27" s="121"/>
      <c r="I27" s="128"/>
      <c r="J27" s="10">
        <f t="shared" si="3"/>
      </c>
      <c r="K27" s="10">
        <f t="shared" si="4"/>
      </c>
      <c r="L27" s="568">
        <f t="shared" si="5"/>
      </c>
      <c r="M27" s="138">
        <v>10</v>
      </c>
    </row>
    <row r="28" spans="1:13" ht="46.5" customHeight="1">
      <c r="A28" s="107">
        <v>16</v>
      </c>
      <c r="B28" s="763"/>
      <c r="C28" s="764"/>
      <c r="D28" s="764"/>
      <c r="E28" s="136"/>
      <c r="F28" s="123"/>
      <c r="G28" s="120"/>
      <c r="H28" s="121"/>
      <c r="I28" s="128"/>
      <c r="J28" s="10">
        <f t="shared" si="3"/>
      </c>
      <c r="K28" s="10">
        <f t="shared" si="4"/>
      </c>
      <c r="L28" s="568">
        <f t="shared" si="5"/>
      </c>
      <c r="M28" s="138">
        <v>10</v>
      </c>
    </row>
    <row r="29" spans="1:13" ht="46.5" customHeight="1">
      <c r="A29" s="107">
        <v>17</v>
      </c>
      <c r="B29" s="763"/>
      <c r="C29" s="764"/>
      <c r="D29" s="764"/>
      <c r="E29" s="136"/>
      <c r="F29" s="123"/>
      <c r="G29" s="120"/>
      <c r="H29" s="121"/>
      <c r="I29" s="128"/>
      <c r="J29" s="10">
        <f t="shared" si="3"/>
      </c>
      <c r="K29" s="10">
        <f t="shared" si="4"/>
      </c>
      <c r="L29" s="568">
        <f t="shared" si="5"/>
      </c>
      <c r="M29" s="138">
        <v>10</v>
      </c>
    </row>
    <row r="30" spans="1:13" ht="46.5" customHeight="1">
      <c r="A30" s="107">
        <v>18</v>
      </c>
      <c r="B30" s="763"/>
      <c r="C30" s="764"/>
      <c r="D30" s="764"/>
      <c r="E30" s="136"/>
      <c r="F30" s="123"/>
      <c r="G30" s="120"/>
      <c r="H30" s="121"/>
      <c r="I30" s="128"/>
      <c r="J30" s="10">
        <f t="shared" si="3"/>
      </c>
      <c r="K30" s="10">
        <f t="shared" si="4"/>
      </c>
      <c r="L30" s="568">
        <f t="shared" si="5"/>
      </c>
      <c r="M30" s="138">
        <v>10</v>
      </c>
    </row>
    <row r="31" spans="1:13" ht="46.5" customHeight="1">
      <c r="A31" s="107">
        <v>19</v>
      </c>
      <c r="B31" s="763"/>
      <c r="C31" s="764"/>
      <c r="D31" s="764"/>
      <c r="E31" s="136"/>
      <c r="F31" s="123"/>
      <c r="G31" s="120"/>
      <c r="H31" s="121"/>
      <c r="I31" s="128"/>
      <c r="J31" s="10">
        <f t="shared" si="3"/>
      </c>
      <c r="K31" s="10">
        <f t="shared" si="4"/>
      </c>
      <c r="L31" s="568">
        <f t="shared" si="5"/>
      </c>
      <c r="M31" s="138">
        <v>10</v>
      </c>
    </row>
    <row r="32" spans="1:13" ht="46.5" customHeight="1" thickBot="1">
      <c r="A32" s="109">
        <v>20</v>
      </c>
      <c r="B32" s="781"/>
      <c r="C32" s="782"/>
      <c r="D32" s="782"/>
      <c r="E32" s="137"/>
      <c r="F32" s="125"/>
      <c r="G32" s="126"/>
      <c r="H32" s="127"/>
      <c r="I32" s="129"/>
      <c r="J32" s="12">
        <f>IF(K32="","",ROUNDDOWN(K32*(1+M32/100),0))</f>
      </c>
      <c r="K32" s="12">
        <f>IF(OR(I32="",G32=""),"",ROUNDDOWN(I32*G32,0))</f>
      </c>
      <c r="L32" s="569">
        <f>K32</f>
      </c>
      <c r="M32" s="139">
        <v>10</v>
      </c>
    </row>
    <row r="33" spans="1:12" ht="46.5" customHeight="1" thickBot="1">
      <c r="A33" s="794" t="s">
        <v>12</v>
      </c>
      <c r="B33" s="795"/>
      <c r="C33" s="795"/>
      <c r="D33" s="795"/>
      <c r="E33" s="795"/>
      <c r="F33" s="795"/>
      <c r="G33" s="795"/>
      <c r="H33" s="795"/>
      <c r="I33" s="95"/>
      <c r="J33" s="9">
        <f>SUM(J13:J32)</f>
        <v>0</v>
      </c>
      <c r="K33" s="9">
        <f>SUM(K13:K32)</f>
        <v>0</v>
      </c>
      <c r="L33" s="571">
        <f>SUM(L13:L32)</f>
        <v>0</v>
      </c>
    </row>
    <row r="34" spans="1:12" ht="18" customHeight="1">
      <c r="A34" s="583" t="s">
        <v>289</v>
      </c>
      <c r="K34" s="98"/>
      <c r="L34" s="99"/>
    </row>
    <row r="35" spans="1:4" ht="18" customHeight="1">
      <c r="A35" s="583" t="s">
        <v>290</v>
      </c>
      <c r="D35" s="101"/>
    </row>
    <row r="36" ht="18" customHeight="1">
      <c r="A36" s="583" t="s">
        <v>287</v>
      </c>
    </row>
    <row r="37" ht="18" customHeight="1">
      <c r="A37" s="583" t="s">
        <v>288</v>
      </c>
    </row>
  </sheetData>
  <sheetProtection sheet="1" objects="1" scenarios="1"/>
  <mergeCells count="29">
    <mergeCell ref="A33:H33"/>
    <mergeCell ref="B32:D32"/>
    <mergeCell ref="B13:D13"/>
    <mergeCell ref="B16:D16"/>
    <mergeCell ref="B17:D17"/>
    <mergeCell ref="B18:D18"/>
    <mergeCell ref="B19:D19"/>
    <mergeCell ref="B14:D14"/>
    <mergeCell ref="B20:D20"/>
    <mergeCell ref="B21:D21"/>
    <mergeCell ref="B2:D2"/>
    <mergeCell ref="M11:M12"/>
    <mergeCell ref="B15:D15"/>
    <mergeCell ref="A4:E4"/>
    <mergeCell ref="A11:A12"/>
    <mergeCell ref="B11:D11"/>
    <mergeCell ref="J11:K11"/>
    <mergeCell ref="F6:H6"/>
    <mergeCell ref="F7:H7"/>
    <mergeCell ref="B28:D28"/>
    <mergeCell ref="B29:D29"/>
    <mergeCell ref="B30:D30"/>
    <mergeCell ref="B31:D31"/>
    <mergeCell ref="B22:D22"/>
    <mergeCell ref="B23:D23"/>
    <mergeCell ref="B24:D24"/>
    <mergeCell ref="B25:D25"/>
    <mergeCell ref="B26:D26"/>
    <mergeCell ref="B27:D27"/>
  </mergeCells>
  <dataValidations count="2">
    <dataValidation allowBlank="1" showInputMessage="1" showErrorMessage="1" imeMode="hiragana" sqref="J9:K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2.xml><?xml version="1.0" encoding="utf-8"?>
<worksheet xmlns="http://schemas.openxmlformats.org/spreadsheetml/2006/main" xmlns:r="http://schemas.openxmlformats.org/officeDocument/2006/relationships">
  <sheetPr codeName="Sheet1"/>
  <dimension ref="B1:G23"/>
  <sheetViews>
    <sheetView zoomScalePageLayoutView="0" workbookViewId="0" topLeftCell="A1">
      <selection activeCell="A1" sqref="A1"/>
    </sheetView>
  </sheetViews>
  <sheetFormatPr defaultColWidth="9.140625" defaultRowHeight="15"/>
  <cols>
    <col min="1" max="1" width="4.00390625" style="19" customWidth="1"/>
    <col min="2" max="2" width="14.421875" style="465" customWidth="1"/>
    <col min="3" max="6" width="25.57421875" style="521" customWidth="1"/>
    <col min="7" max="7" width="20.00390625" style="521" customWidth="1"/>
    <col min="8" max="16384" width="9.00390625" style="19" customWidth="1"/>
  </cols>
  <sheetData>
    <row r="1" spans="2:7" ht="13.5">
      <c r="B1" s="19" t="s">
        <v>266</v>
      </c>
      <c r="C1" s="512"/>
      <c r="D1" s="512" t="s">
        <v>267</v>
      </c>
      <c r="E1" s="512"/>
      <c r="F1" s="512"/>
      <c r="G1" s="512"/>
    </row>
    <row r="2" spans="2:7" ht="13.5">
      <c r="B2" s="19"/>
      <c r="C2" s="513"/>
      <c r="D2" s="513"/>
      <c r="E2" s="513"/>
      <c r="F2" s="514" t="s">
        <v>236</v>
      </c>
      <c r="G2" s="19"/>
    </row>
    <row r="3" spans="2:7" ht="13.5">
      <c r="B3" s="585"/>
      <c r="C3" s="587" t="s">
        <v>268</v>
      </c>
      <c r="D3" s="589" t="s">
        <v>269</v>
      </c>
      <c r="E3" s="590"/>
      <c r="F3" s="591"/>
      <c r="G3" s="19"/>
    </row>
    <row r="4" spans="2:7" ht="54" customHeight="1">
      <c r="B4" s="586"/>
      <c r="C4" s="588"/>
      <c r="D4" s="515" t="s">
        <v>270</v>
      </c>
      <c r="E4" s="515" t="s">
        <v>271</v>
      </c>
      <c r="F4" s="515" t="s">
        <v>237</v>
      </c>
      <c r="G4" s="19"/>
    </row>
    <row r="5" spans="2:7" ht="13.5">
      <c r="B5" s="466" t="s">
        <v>238</v>
      </c>
      <c r="C5" s="320"/>
      <c r="D5" s="467"/>
      <c r="E5" s="467"/>
      <c r="F5" s="516">
        <f aca="true" t="shared" si="0" ref="F5:F14">SUM(D5:E5)</f>
        <v>0</v>
      </c>
      <c r="G5" s="19"/>
    </row>
    <row r="6" spans="2:7" ht="13.5">
      <c r="B6" s="466">
        <f>IF(COUNTA($C6)&gt;0,"共同申請者１","")</f>
      </c>
      <c r="C6" s="467"/>
      <c r="D6" s="467"/>
      <c r="E6" s="467"/>
      <c r="F6" s="516">
        <f t="shared" si="0"/>
        <v>0</v>
      </c>
      <c r="G6" s="19"/>
    </row>
    <row r="7" spans="2:7" ht="13.5">
      <c r="B7" s="466">
        <f>IF(COUNTA($C7)&gt;0,"共同申請者２","")</f>
      </c>
      <c r="C7" s="467"/>
      <c r="D7" s="467"/>
      <c r="E7" s="467"/>
      <c r="F7" s="516">
        <f t="shared" si="0"/>
        <v>0</v>
      </c>
      <c r="G7" s="19"/>
    </row>
    <row r="8" spans="2:7" ht="13.5">
      <c r="B8" s="466">
        <f>IF(COUNTA($C8)&gt;0,"共同申請者３","")</f>
      </c>
      <c r="C8" s="517"/>
      <c r="D8" s="517"/>
      <c r="E8" s="517"/>
      <c r="F8" s="516">
        <f t="shared" si="0"/>
        <v>0</v>
      </c>
      <c r="G8" s="19"/>
    </row>
    <row r="9" spans="2:7" ht="13.5">
      <c r="B9" s="466">
        <f>IF(COUNTA($C9)&gt;0,"共同申請者４","")</f>
      </c>
      <c r="C9" s="517"/>
      <c r="D9" s="517"/>
      <c r="E9" s="517"/>
      <c r="F9" s="516">
        <f t="shared" si="0"/>
        <v>0</v>
      </c>
      <c r="G9" s="19"/>
    </row>
    <row r="10" spans="2:7" ht="13.5">
      <c r="B10" s="466">
        <f>IF(COUNTA($C10)&gt;0,"共同申請者５","")</f>
      </c>
      <c r="C10" s="517"/>
      <c r="D10" s="517"/>
      <c r="E10" s="517"/>
      <c r="F10" s="516">
        <f t="shared" si="0"/>
        <v>0</v>
      </c>
      <c r="G10" s="19"/>
    </row>
    <row r="11" spans="2:7" ht="13.5">
      <c r="B11" s="466">
        <f>IF(COUNTA($C11)&gt;0,"共同申請者６","")</f>
      </c>
      <c r="C11" s="517"/>
      <c r="D11" s="517"/>
      <c r="E11" s="517"/>
      <c r="F11" s="516">
        <f t="shared" si="0"/>
        <v>0</v>
      </c>
      <c r="G11" s="19"/>
    </row>
    <row r="12" spans="2:7" ht="13.5">
      <c r="B12" s="466">
        <f>IF(COUNTA($C12)&gt;0,"共同申請者７","")</f>
      </c>
      <c r="C12" s="517"/>
      <c r="D12" s="517"/>
      <c r="E12" s="517"/>
      <c r="F12" s="516">
        <f t="shared" si="0"/>
        <v>0</v>
      </c>
      <c r="G12" s="19"/>
    </row>
    <row r="13" spans="2:7" ht="13.5">
      <c r="B13" s="466">
        <f>IF(COUNTA($C13)&gt;0,"共同申請者８","")</f>
      </c>
      <c r="C13" s="517"/>
      <c r="D13" s="517"/>
      <c r="E13" s="517"/>
      <c r="F13" s="516">
        <f t="shared" si="0"/>
        <v>0</v>
      </c>
      <c r="G13" s="19"/>
    </row>
    <row r="14" spans="2:7" ht="13.5">
      <c r="B14" s="466">
        <f>IF(COUNTA($C14)&gt;0,"共同申請者９","")</f>
      </c>
      <c r="C14" s="517"/>
      <c r="D14" s="517"/>
      <c r="E14" s="517"/>
      <c r="F14" s="516">
        <f t="shared" si="0"/>
        <v>0</v>
      </c>
      <c r="G14" s="19"/>
    </row>
    <row r="15" spans="2:7" ht="13.5" customHeight="1">
      <c r="B15" s="518" t="s">
        <v>17</v>
      </c>
      <c r="C15" s="519">
        <f>COUNTA(C5:C14)</f>
        <v>0</v>
      </c>
      <c r="D15" s="520">
        <f>SUM(D5:D14)</f>
        <v>0</v>
      </c>
      <c r="E15" s="520">
        <f>SUM(E5:E14)</f>
        <v>0</v>
      </c>
      <c r="F15" s="520">
        <f>SUM(F5:F14)</f>
        <v>0</v>
      </c>
      <c r="G15" s="19"/>
    </row>
    <row r="16" spans="2:7" ht="13.5">
      <c r="B16" s="19" t="s">
        <v>272</v>
      </c>
      <c r="C16" s="513"/>
      <c r="D16" s="513"/>
      <c r="E16" s="513"/>
      <c r="F16" s="513"/>
      <c r="G16" s="513"/>
    </row>
    <row r="17" spans="2:7" ht="13.5">
      <c r="B17" s="19" t="s">
        <v>273</v>
      </c>
      <c r="C17" s="513"/>
      <c r="D17" s="513"/>
      <c r="E17" s="513"/>
      <c r="F17" s="513"/>
      <c r="G17" s="513"/>
    </row>
    <row r="18" spans="2:7" ht="13.5">
      <c r="B18" s="19" t="s">
        <v>274</v>
      </c>
      <c r="C18" s="513"/>
      <c r="D18" s="513"/>
      <c r="E18" s="513"/>
      <c r="F18" s="513"/>
      <c r="G18" s="513"/>
    </row>
    <row r="19" spans="2:7" ht="13.5">
      <c r="B19" s="19"/>
      <c r="C19" s="513"/>
      <c r="D19" s="513"/>
      <c r="E19" s="513"/>
      <c r="F19" s="513"/>
      <c r="G19" s="513"/>
    </row>
    <row r="20" spans="2:7" ht="13.5">
      <c r="B20" s="19"/>
      <c r="C20" s="513"/>
      <c r="D20" s="513"/>
      <c r="E20" s="513"/>
      <c r="F20" s="513"/>
      <c r="G20" s="513"/>
    </row>
    <row r="21" spans="2:7" ht="13.5">
      <c r="B21" s="19"/>
      <c r="C21" s="513"/>
      <c r="D21" s="513"/>
      <c r="E21" s="513"/>
      <c r="F21" s="513"/>
      <c r="G21" s="513"/>
    </row>
    <row r="22" spans="2:7" ht="13.5">
      <c r="B22" s="19"/>
      <c r="C22" s="513"/>
      <c r="D22" s="513"/>
      <c r="E22" s="513"/>
      <c r="F22" s="513"/>
      <c r="G22" s="513"/>
    </row>
    <row r="23" spans="2:7" ht="13.5">
      <c r="B23" s="19"/>
      <c r="C23" s="513"/>
      <c r="D23" s="513"/>
      <c r="E23" s="513"/>
      <c r="F23" s="513"/>
      <c r="G23" s="513"/>
    </row>
  </sheetData>
  <sheetProtection sheet="1" objects="1" scenarios="1"/>
  <mergeCells count="3">
    <mergeCell ref="B3:B4"/>
    <mergeCell ref="C3:C4"/>
    <mergeCell ref="D3:F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vl01"/>
  <dimension ref="A1:O77"/>
  <sheetViews>
    <sheetView showGridLines="0" zoomScaleSheetLayoutView="100" zoomScalePageLayoutView="0" workbookViewId="0" topLeftCell="A1">
      <selection activeCell="A1" sqref="A1"/>
    </sheetView>
  </sheetViews>
  <sheetFormatPr defaultColWidth="9.140625" defaultRowHeight="15.75" customHeight="1"/>
  <cols>
    <col min="1" max="2" width="3.421875" style="74" customWidth="1"/>
    <col min="3" max="8" width="13.421875" style="74" customWidth="1"/>
    <col min="9" max="9" width="3.8515625" style="74" customWidth="1"/>
    <col min="10" max="10" width="7.00390625" style="74" hidden="1" customWidth="1"/>
    <col min="11" max="11" width="6.421875" style="74" bestFit="1" customWidth="1"/>
    <col min="12" max="16384" width="9.00390625" style="74" customWidth="1"/>
  </cols>
  <sheetData>
    <row r="1" s="70" customFormat="1" ht="15.75" customHeight="1">
      <c r="A1" s="150" t="s">
        <v>30</v>
      </c>
    </row>
    <row r="2" s="70" customFormat="1" ht="15.75" customHeight="1"/>
    <row r="3" s="70" customFormat="1" ht="15.75" customHeight="1">
      <c r="A3" s="151" t="s">
        <v>50</v>
      </c>
    </row>
    <row r="4" spans="3:11" s="70" customFormat="1" ht="15.75" customHeight="1">
      <c r="C4" s="70" t="s">
        <v>205</v>
      </c>
      <c r="K4" s="447"/>
    </row>
    <row r="5" spans="3:11" s="70" customFormat="1" ht="15.75" customHeight="1">
      <c r="C5" s="70" t="s">
        <v>206</v>
      </c>
      <c r="K5" s="447"/>
    </row>
    <row r="6" spans="3:11" s="70" customFormat="1" ht="15.75" customHeight="1">
      <c r="C6" s="70" t="s">
        <v>92</v>
      </c>
      <c r="K6" s="447"/>
    </row>
    <row r="7" spans="3:11" s="70" customFormat="1" ht="15.75" customHeight="1">
      <c r="C7" s="70" t="s">
        <v>91</v>
      </c>
      <c r="K7" s="447"/>
    </row>
    <row r="8" s="70" customFormat="1" ht="15.75" customHeight="1">
      <c r="C8" s="152"/>
    </row>
    <row r="9" spans="1:3" s="70" customFormat="1" ht="15.75" customHeight="1">
      <c r="A9" s="151" t="s">
        <v>95</v>
      </c>
      <c r="C9" s="152"/>
    </row>
    <row r="10" spans="1:3" s="70" customFormat="1" ht="15.75" customHeight="1">
      <c r="A10" s="152"/>
      <c r="C10" s="152"/>
    </row>
    <row r="11" spans="1:2" s="70" customFormat="1" ht="15.75" customHeight="1">
      <c r="A11" s="150">
        <v>1</v>
      </c>
      <c r="B11" s="150" t="s">
        <v>49</v>
      </c>
    </row>
    <row r="12" spans="3:10" s="70" customFormat="1" ht="15.75" customHeight="1">
      <c r="C12" s="592"/>
      <c r="D12" s="593"/>
      <c r="E12" s="593"/>
      <c r="F12" s="593"/>
      <c r="G12" s="593"/>
      <c r="H12" s="594"/>
      <c r="J12" s="448"/>
    </row>
    <row r="13" spans="6:10" s="70" customFormat="1" ht="15.75" customHeight="1">
      <c r="F13" s="153"/>
      <c r="G13" s="153"/>
      <c r="H13" s="153"/>
      <c r="I13" s="154"/>
      <c r="J13" s="71"/>
    </row>
    <row r="14" spans="1:9" s="70" customFormat="1" ht="15.75" customHeight="1">
      <c r="A14" s="150">
        <v>2</v>
      </c>
      <c r="B14" s="155" t="s">
        <v>93</v>
      </c>
      <c r="D14" s="156"/>
      <c r="E14" s="156"/>
      <c r="F14" s="156"/>
      <c r="G14" s="156"/>
      <c r="H14" s="156"/>
      <c r="I14" s="156"/>
    </row>
    <row r="15" s="70" customFormat="1" ht="15.75" customHeight="1"/>
    <row r="16" spans="3:10" s="70" customFormat="1" ht="15.75" customHeight="1">
      <c r="C16" s="484"/>
      <c r="D16" s="485"/>
      <c r="E16" s="486"/>
      <c r="F16" s="486"/>
      <c r="G16" s="486"/>
      <c r="H16" s="487"/>
      <c r="J16" s="3">
        <v>1</v>
      </c>
    </row>
    <row r="17" spans="3:8" s="70" customFormat="1" ht="15.75" customHeight="1">
      <c r="C17" s="477"/>
      <c r="D17" s="478"/>
      <c r="E17" s="479"/>
      <c r="F17" s="479"/>
      <c r="G17" s="479"/>
      <c r="H17" s="480"/>
    </row>
    <row r="18" spans="3:8" s="70" customFormat="1" ht="15.75" customHeight="1">
      <c r="C18" s="481"/>
      <c r="D18" s="482"/>
      <c r="E18" s="482"/>
      <c r="F18" s="482"/>
      <c r="G18" s="482"/>
      <c r="H18" s="483"/>
    </row>
    <row r="19" spans="2:3" s="70" customFormat="1" ht="15.75" customHeight="1">
      <c r="B19" s="154"/>
      <c r="C19" s="157"/>
    </row>
    <row r="20" spans="1:9" s="70" customFormat="1" ht="15.75" customHeight="1">
      <c r="A20" s="159"/>
      <c r="B20" s="159"/>
      <c r="C20" s="159"/>
      <c r="D20" s="159"/>
      <c r="E20" s="71"/>
      <c r="F20" s="71"/>
      <c r="G20" s="71"/>
      <c r="H20" s="71"/>
      <c r="I20" s="71"/>
    </row>
    <row r="21" spans="1:10" s="70" customFormat="1" ht="15.75" customHeight="1">
      <c r="A21" s="159"/>
      <c r="B21" s="159"/>
      <c r="C21" s="488"/>
      <c r="D21" s="489"/>
      <c r="E21" s="489"/>
      <c r="F21" s="489"/>
      <c r="G21" s="489"/>
      <c r="H21" s="490"/>
      <c r="I21" s="71"/>
      <c r="J21" s="3">
        <v>1</v>
      </c>
    </row>
    <row r="22" spans="1:9" s="70" customFormat="1" ht="15.75" customHeight="1">
      <c r="A22" s="159"/>
      <c r="B22" s="159"/>
      <c r="C22" s="491"/>
      <c r="D22" s="492"/>
      <c r="E22" s="492"/>
      <c r="F22" s="492"/>
      <c r="G22" s="492"/>
      <c r="H22" s="493"/>
      <c r="I22" s="71"/>
    </row>
    <row r="23" spans="1:9" s="70" customFormat="1" ht="15.75" customHeight="1">
      <c r="A23" s="159"/>
      <c r="B23" s="159"/>
      <c r="C23" s="494"/>
      <c r="D23" s="495"/>
      <c r="E23" s="495"/>
      <c r="F23" s="495"/>
      <c r="G23" s="495"/>
      <c r="H23" s="496"/>
      <c r="I23" s="71"/>
    </row>
    <row r="24" spans="3:10" s="158" customFormat="1" ht="15.75" customHeight="1">
      <c r="C24" s="522"/>
      <c r="D24" s="523"/>
      <c r="E24" s="497"/>
      <c r="F24" s="497"/>
      <c r="G24" s="497"/>
      <c r="H24" s="498"/>
      <c r="J24" s="3">
        <v>1</v>
      </c>
    </row>
    <row r="25" spans="3:8" s="158" customFormat="1" ht="15.75" customHeight="1">
      <c r="C25" s="460"/>
      <c r="D25" s="524"/>
      <c r="E25" s="499"/>
      <c r="F25" s="499"/>
      <c r="G25" s="499"/>
      <c r="H25" s="500"/>
    </row>
    <row r="26" spans="3:8" s="158" customFormat="1" ht="15.75" customHeight="1">
      <c r="C26" s="459"/>
      <c r="D26" s="525"/>
      <c r="E26" s="501"/>
      <c r="F26" s="501"/>
      <c r="G26" s="501"/>
      <c r="H26" s="502"/>
    </row>
    <row r="27" spans="3:8" s="158" customFormat="1" ht="15.75" customHeight="1">
      <c r="C27" s="503"/>
      <c r="D27" s="322"/>
      <c r="E27" s="323"/>
      <c r="F27" s="323"/>
      <c r="G27" s="323"/>
      <c r="H27" s="323"/>
    </row>
    <row r="28" spans="3:8" s="158" customFormat="1" ht="15.75" customHeight="1">
      <c r="C28" s="70"/>
      <c r="D28" s="70"/>
      <c r="E28" s="70"/>
      <c r="F28" s="70"/>
      <c r="G28" s="70"/>
      <c r="H28" s="70"/>
    </row>
    <row r="29" spans="3:10" s="158" customFormat="1" ht="15.75" customHeight="1">
      <c r="C29" s="484"/>
      <c r="D29" s="485"/>
      <c r="E29" s="486"/>
      <c r="F29" s="486"/>
      <c r="G29" s="486"/>
      <c r="H29" s="487"/>
      <c r="J29" s="321">
        <v>2</v>
      </c>
    </row>
    <row r="30" spans="3:8" s="158" customFormat="1" ht="15.75" customHeight="1">
      <c r="C30" s="477"/>
      <c r="D30" s="478"/>
      <c r="E30" s="479"/>
      <c r="F30" s="479"/>
      <c r="G30" s="479"/>
      <c r="H30" s="480"/>
    </row>
    <row r="31" spans="3:8" s="158" customFormat="1" ht="15.75" customHeight="1">
      <c r="C31" s="481"/>
      <c r="D31" s="482"/>
      <c r="E31" s="482"/>
      <c r="F31" s="482"/>
      <c r="G31" s="482"/>
      <c r="H31" s="483"/>
    </row>
    <row r="32" spans="4:10" s="70" customFormat="1" ht="15.75" customHeight="1">
      <c r="D32" s="160"/>
      <c r="E32" s="160"/>
      <c r="F32" s="160"/>
      <c r="G32" s="160"/>
      <c r="H32" s="161"/>
      <c r="I32" s="153"/>
      <c r="J32" s="71"/>
    </row>
    <row r="33" spans="4:10" s="70" customFormat="1" ht="15.75" customHeight="1">
      <c r="D33" s="160"/>
      <c r="E33" s="160"/>
      <c r="F33" s="160"/>
      <c r="G33" s="160"/>
      <c r="H33" s="161"/>
      <c r="I33" s="153"/>
      <c r="J33" s="71"/>
    </row>
    <row r="34" spans="1:5" s="73" customFormat="1" ht="15.75" customHeight="1">
      <c r="A34" s="318">
        <v>3</v>
      </c>
      <c r="B34" s="318" t="s">
        <v>239</v>
      </c>
      <c r="E34" s="162"/>
    </row>
    <row r="35" spans="3:5" s="73" customFormat="1" ht="15.75" customHeight="1">
      <c r="C35" s="527" t="s">
        <v>278</v>
      </c>
      <c r="E35" s="162"/>
    </row>
    <row r="36" spans="3:6" s="73" customFormat="1" ht="15.75" customHeight="1">
      <c r="C36" s="595" t="s">
        <v>275</v>
      </c>
      <c r="D36" s="596"/>
      <c r="E36" s="597"/>
      <c r="F36" s="598"/>
    </row>
    <row r="37" spans="3:6" s="73" customFormat="1" ht="15.75" customHeight="1">
      <c r="C37" s="595" t="s">
        <v>276</v>
      </c>
      <c r="D37" s="596"/>
      <c r="E37" s="597"/>
      <c r="F37" s="598"/>
    </row>
    <row r="38" spans="3:5" s="73" customFormat="1" ht="15.75" customHeight="1">
      <c r="C38" s="526" t="s">
        <v>277</v>
      </c>
      <c r="D38" s="163"/>
      <c r="E38" s="164"/>
    </row>
    <row r="39" spans="3:10" s="70" customFormat="1" ht="15.75" customHeight="1">
      <c r="C39" s="160"/>
      <c r="D39" s="160"/>
      <c r="E39" s="160"/>
      <c r="F39" s="160"/>
      <c r="G39" s="160"/>
      <c r="H39" s="161"/>
      <c r="I39" s="153"/>
      <c r="J39" s="71"/>
    </row>
    <row r="40" spans="1:2" s="70" customFormat="1" ht="15.75" customHeight="1">
      <c r="A40" s="150">
        <v>4</v>
      </c>
      <c r="B40" s="150" t="s">
        <v>256</v>
      </c>
    </row>
    <row r="41" s="70" customFormat="1" ht="15.75" customHeight="1">
      <c r="B41" s="70" t="s">
        <v>51</v>
      </c>
    </row>
    <row r="42" spans="2:5" s="70" customFormat="1" ht="15.75" customHeight="1">
      <c r="B42" s="72" t="s">
        <v>88</v>
      </c>
      <c r="C42" s="72"/>
      <c r="E42" s="72"/>
    </row>
    <row r="43" spans="2:6" s="73" customFormat="1" ht="15.75" customHeight="1">
      <c r="B43" s="165"/>
      <c r="C43" s="405" t="s">
        <v>56</v>
      </c>
      <c r="D43" s="406"/>
      <c r="E43" s="406"/>
      <c r="F43" s="404"/>
    </row>
    <row r="44" spans="2:6" s="73" customFormat="1" ht="15.75" customHeight="1">
      <c r="B44" s="165"/>
      <c r="C44" s="407" t="s">
        <v>57</v>
      </c>
      <c r="D44" s="408"/>
      <c r="E44" s="408"/>
      <c r="F44" s="409"/>
    </row>
    <row r="45" spans="2:6" s="73" customFormat="1" ht="15.75" customHeight="1">
      <c r="B45" s="165"/>
      <c r="C45" s="407" t="s">
        <v>84</v>
      </c>
      <c r="D45" s="408"/>
      <c r="E45" s="408"/>
      <c r="F45" s="409"/>
    </row>
    <row r="46" spans="2:6" s="73" customFormat="1" ht="15.75" customHeight="1">
      <c r="B46" s="165"/>
      <c r="C46" s="407" t="s">
        <v>86</v>
      </c>
      <c r="D46" s="408"/>
      <c r="E46" s="408"/>
      <c r="F46" s="409"/>
    </row>
    <row r="47" spans="2:6" s="73" customFormat="1" ht="15.75" customHeight="1">
      <c r="B47" s="165"/>
      <c r="C47" s="407" t="s">
        <v>85</v>
      </c>
      <c r="D47" s="408"/>
      <c r="E47" s="408"/>
      <c r="F47" s="409"/>
    </row>
    <row r="48" spans="2:6" s="73" customFormat="1" ht="15.75" customHeight="1">
      <c r="B48" s="165"/>
      <c r="C48" s="410" t="s">
        <v>255</v>
      </c>
      <c r="D48" s="411"/>
      <c r="E48" s="412"/>
      <c r="F48" s="413"/>
    </row>
    <row r="49" spans="2:5" s="73" customFormat="1" ht="15.75" customHeight="1">
      <c r="B49" s="163"/>
      <c r="C49" s="163"/>
      <c r="D49" s="163"/>
      <c r="E49" s="164"/>
    </row>
    <row r="50" spans="2:8" s="70" customFormat="1" ht="15.75" customHeight="1">
      <c r="B50" s="70" t="s">
        <v>28</v>
      </c>
      <c r="H50" s="166"/>
    </row>
    <row r="51" s="70" customFormat="1" ht="15.75" customHeight="1">
      <c r="B51" s="70" t="s">
        <v>48</v>
      </c>
    </row>
    <row r="52" s="70" customFormat="1" ht="15.75" customHeight="1">
      <c r="B52" s="70" t="s">
        <v>60</v>
      </c>
    </row>
    <row r="53" s="70" customFormat="1" ht="15.75" customHeight="1">
      <c r="B53" s="70" t="s">
        <v>29</v>
      </c>
    </row>
    <row r="54" s="70" customFormat="1" ht="15.75" customHeight="1">
      <c r="B54" s="70" t="s">
        <v>94</v>
      </c>
    </row>
    <row r="55" spans="2:5" s="73" customFormat="1" ht="15.75" customHeight="1">
      <c r="B55" s="163"/>
      <c r="C55" s="167"/>
      <c r="D55" s="163"/>
      <c r="E55" s="164"/>
    </row>
    <row r="56" spans="1:10" s="449" customFormat="1" ht="18" customHeight="1">
      <c r="A56" s="150">
        <v>5</v>
      </c>
      <c r="B56" s="155" t="s">
        <v>207</v>
      </c>
      <c r="D56" s="450"/>
      <c r="E56" s="451"/>
      <c r="F56" s="451"/>
      <c r="G56" s="450"/>
      <c r="H56" s="452"/>
      <c r="J56" s="453"/>
    </row>
    <row r="57" spans="2:10" s="319" customFormat="1" ht="18" customHeight="1">
      <c r="B57" s="70" t="s">
        <v>51</v>
      </c>
      <c r="D57" s="450"/>
      <c r="E57" s="451"/>
      <c r="F57" s="451"/>
      <c r="G57" s="450"/>
      <c r="H57" s="452"/>
      <c r="J57" s="453"/>
    </row>
    <row r="58" spans="2:11" s="70" customFormat="1" ht="15" customHeight="1">
      <c r="B58" s="454"/>
      <c r="C58" s="313" t="s">
        <v>208</v>
      </c>
      <c r="D58" s="454"/>
      <c r="E58" s="455"/>
      <c r="F58" s="77"/>
      <c r="K58" s="156"/>
    </row>
    <row r="59" spans="1:5" s="449" customFormat="1" ht="18" customHeight="1">
      <c r="A59" s="456" t="s">
        <v>220</v>
      </c>
      <c r="B59" s="457" t="s">
        <v>198</v>
      </c>
      <c r="C59" s="457"/>
      <c r="D59" s="457"/>
      <c r="E59" s="457"/>
    </row>
    <row r="60" spans="1:2" s="457" customFormat="1" ht="14.25">
      <c r="A60" s="456"/>
      <c r="B60" s="457" t="s">
        <v>209</v>
      </c>
    </row>
    <row r="61" s="457" customFormat="1" ht="14.25">
      <c r="A61" s="456"/>
    </row>
    <row r="62" spans="1:2" s="457" customFormat="1" ht="14.25">
      <c r="A62" s="456" t="s">
        <v>221</v>
      </c>
      <c r="B62" s="457" t="s">
        <v>103</v>
      </c>
    </row>
    <row r="63" spans="2:15" s="457" customFormat="1" ht="15">
      <c r="B63" s="457" t="s">
        <v>210</v>
      </c>
      <c r="K63" s="456"/>
      <c r="L63" s="456"/>
      <c r="M63" s="71"/>
      <c r="N63" s="449"/>
      <c r="O63" s="449"/>
    </row>
    <row r="64" spans="2:12" s="457" customFormat="1" ht="14.25">
      <c r="B64" s="457" t="s">
        <v>211</v>
      </c>
      <c r="K64" s="456"/>
      <c r="L64" s="456"/>
    </row>
    <row r="65" spans="2:12" s="457" customFormat="1" ht="14.25">
      <c r="B65" s="457" t="s">
        <v>212</v>
      </c>
      <c r="K65" s="456"/>
      <c r="L65" s="456"/>
    </row>
    <row r="66" spans="2:13" s="457" customFormat="1" ht="14.25">
      <c r="B66" s="457" t="s">
        <v>213</v>
      </c>
      <c r="K66" s="456"/>
      <c r="L66" s="456"/>
      <c r="M66" s="48"/>
    </row>
    <row r="67" spans="2:12" s="457" customFormat="1" ht="14.25">
      <c r="B67" s="457" t="s">
        <v>214</v>
      </c>
      <c r="K67" s="456"/>
      <c r="L67" s="456"/>
    </row>
    <row r="68" spans="2:13" s="457" customFormat="1" ht="14.25">
      <c r="B68" s="457" t="s">
        <v>215</v>
      </c>
      <c r="K68" s="456"/>
      <c r="L68" s="456"/>
      <c r="M68" s="449"/>
    </row>
    <row r="69" spans="2:12" s="457" customFormat="1" ht="14.25">
      <c r="B69" s="457" t="s">
        <v>216</v>
      </c>
      <c r="K69" s="456"/>
      <c r="L69" s="456"/>
    </row>
    <row r="70" spans="2:13" s="457" customFormat="1" ht="14.25">
      <c r="B70" s="457" t="s">
        <v>262</v>
      </c>
      <c r="K70" s="456"/>
      <c r="L70" s="456"/>
      <c r="M70" s="41"/>
    </row>
    <row r="71" spans="2:12" s="457" customFormat="1" ht="14.25">
      <c r="B71" s="457" t="s">
        <v>223</v>
      </c>
      <c r="K71" s="456"/>
      <c r="L71" s="456"/>
    </row>
    <row r="72" s="457" customFormat="1" ht="14.25">
      <c r="B72" s="457" t="s">
        <v>217</v>
      </c>
    </row>
    <row r="73" s="457" customFormat="1" ht="14.25"/>
    <row r="74" spans="1:2" s="457" customFormat="1" ht="14.25">
      <c r="A74" s="456" t="s">
        <v>222</v>
      </c>
      <c r="B74" s="457" t="s">
        <v>218</v>
      </c>
    </row>
    <row r="75" spans="2:11" s="457" customFormat="1" ht="14.25">
      <c r="B75" s="457" t="s">
        <v>229</v>
      </c>
      <c r="K75" s="458" t="s">
        <v>219</v>
      </c>
    </row>
    <row r="76" s="457" customFormat="1" ht="14.25">
      <c r="B76" s="457" t="s">
        <v>230</v>
      </c>
    </row>
    <row r="77" s="457" customFormat="1" ht="14.25">
      <c r="B77" s="457" t="s">
        <v>231</v>
      </c>
    </row>
  </sheetData>
  <sheetProtection sheet="1" objects="1" scenarios="1"/>
  <mergeCells count="5">
    <mergeCell ref="C12:H12"/>
    <mergeCell ref="C37:D37"/>
    <mergeCell ref="C36:D36"/>
    <mergeCell ref="E37:F37"/>
    <mergeCell ref="E36:F36"/>
  </mergeCells>
  <conditionalFormatting sqref="E36:F36">
    <cfRule type="expression" priority="8" dxfId="1" stopIfTrue="1">
      <formula>OR($E$36="",$E$36=0)</formula>
    </cfRule>
  </conditionalFormatting>
  <conditionalFormatting sqref="E37:F37">
    <cfRule type="expression" priority="7" dxfId="1" stopIfTrue="1">
      <formula>OR($E$37="",$E$37=0)</formula>
    </cfRule>
  </conditionalFormatting>
  <hyperlinks>
    <hyperlink ref="C45" location="技術導入費!A1" display="　　技術導入費"/>
    <hyperlink ref="C47" location="運搬費!A1" display="運搬費"/>
    <hyperlink ref="C46" location="専門家経費!A1" display="専門家経費"/>
    <hyperlink ref="C43" location="'機械装置費（50万円以上）'!A1" display="機械装置費（50万円以上）"/>
    <hyperlink ref="C44" location="'機械装置費（50万円未満）'!A1" display="機械装置費（50万円未満）"/>
    <hyperlink ref="C58" location="経費明細表!A1" display="経費明細表"/>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B2:R4"/>
  <sheetViews>
    <sheetView zoomScalePageLayoutView="0" workbookViewId="0" topLeftCell="A1">
      <selection activeCell="A1" sqref="A1"/>
    </sheetView>
  </sheetViews>
  <sheetFormatPr defaultColWidth="9.140625" defaultRowHeight="15"/>
  <cols>
    <col min="1" max="1" width="2.421875" style="19" customWidth="1"/>
    <col min="2" max="2" width="3.140625" style="21" bestFit="1" customWidth="1"/>
    <col min="3" max="3" width="25.140625" style="19" customWidth="1"/>
    <col min="4" max="4" width="2.00390625" style="19" customWidth="1"/>
    <col min="5" max="5" width="3.140625" style="21" bestFit="1" customWidth="1"/>
    <col min="6" max="6" width="18.421875" style="19" bestFit="1" customWidth="1"/>
    <col min="7" max="7" width="15.28125" style="19" bestFit="1" customWidth="1"/>
    <col min="8" max="8" width="12.140625" style="22" bestFit="1" customWidth="1"/>
    <col min="9" max="9" width="12.421875" style="22" bestFit="1" customWidth="1"/>
    <col min="10" max="10" width="1.57421875" style="19" customWidth="1"/>
    <col min="11" max="11" width="3.140625" style="19" bestFit="1" customWidth="1"/>
    <col min="12" max="12" width="34.57421875" style="468" bestFit="1" customWidth="1"/>
    <col min="13" max="13" width="13.28125" style="468" customWidth="1"/>
    <col min="14" max="14" width="9.00390625" style="19" customWidth="1"/>
    <col min="15" max="15" width="1.57421875" style="19" customWidth="1"/>
    <col min="16" max="16" width="3.140625" style="19" bestFit="1" customWidth="1"/>
    <col min="17" max="17" width="20.00390625" style="468" bestFit="1" customWidth="1"/>
    <col min="18" max="18" width="13.28125" style="476" customWidth="1"/>
    <col min="19" max="16384" width="9.00390625" style="19" customWidth="1"/>
  </cols>
  <sheetData>
    <row r="2" spans="2:18" ht="13.5">
      <c r="B2" s="20" t="s">
        <v>73</v>
      </c>
      <c r="C2" s="20" t="s">
        <v>72</v>
      </c>
      <c r="E2" s="20" t="s">
        <v>73</v>
      </c>
      <c r="F2" s="599" t="s">
        <v>72</v>
      </c>
      <c r="G2" s="600"/>
      <c r="H2" s="16" t="s">
        <v>240</v>
      </c>
      <c r="I2" s="16" t="s">
        <v>80</v>
      </c>
      <c r="K2" s="20" t="s">
        <v>73</v>
      </c>
      <c r="L2" s="469" t="s">
        <v>241</v>
      </c>
      <c r="M2" s="469" t="s">
        <v>242</v>
      </c>
      <c r="P2" s="20" t="s">
        <v>73</v>
      </c>
      <c r="Q2" s="469" t="s">
        <v>243</v>
      </c>
      <c r="R2" s="470" t="s">
        <v>244</v>
      </c>
    </row>
    <row r="3" spans="2:18" ht="13.5">
      <c r="B3" s="20">
        <v>1</v>
      </c>
      <c r="C3" s="17" t="s">
        <v>78</v>
      </c>
      <c r="E3" s="20">
        <v>1</v>
      </c>
      <c r="F3" s="17" t="s">
        <v>291</v>
      </c>
      <c r="G3" s="17"/>
      <c r="H3" s="18">
        <v>10000000</v>
      </c>
      <c r="I3" s="18">
        <v>1000000</v>
      </c>
      <c r="K3" s="20">
        <v>1</v>
      </c>
      <c r="L3" s="584" t="s">
        <v>294</v>
      </c>
      <c r="M3" s="471"/>
      <c r="P3" s="20">
        <v>1</v>
      </c>
      <c r="Q3" s="472" t="s">
        <v>245</v>
      </c>
      <c r="R3" s="473">
        <f>2/3</f>
        <v>0.6666666666666666</v>
      </c>
    </row>
    <row r="4" spans="2:18" ht="13.5">
      <c r="B4" s="20">
        <v>2</v>
      </c>
      <c r="C4" s="17" t="s">
        <v>79</v>
      </c>
      <c r="E4" s="20">
        <v>2</v>
      </c>
      <c r="F4" s="17" t="s">
        <v>292</v>
      </c>
      <c r="G4" s="17" t="s">
        <v>293</v>
      </c>
      <c r="H4" s="18">
        <v>5000000</v>
      </c>
      <c r="I4" s="18">
        <v>1000000</v>
      </c>
      <c r="K4" s="20">
        <v>2</v>
      </c>
      <c r="L4" s="584" t="s">
        <v>295</v>
      </c>
      <c r="M4" s="474">
        <v>300000</v>
      </c>
      <c r="P4" s="20">
        <v>2</v>
      </c>
      <c r="Q4" s="472" t="s">
        <v>246</v>
      </c>
      <c r="R4" s="475">
        <f>1/2</f>
        <v>0.5</v>
      </c>
    </row>
  </sheetData>
  <sheetProtection/>
  <mergeCells count="1">
    <mergeCell ref="F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7">
    <tabColor rgb="FFFFFF3B"/>
    <pageSetUpPr fitToPage="1"/>
  </sheetPr>
  <dimension ref="A1:BM122"/>
  <sheetViews>
    <sheetView showGridLines="0" zoomScale="70" zoomScaleNormal="70" zoomScaleSheetLayoutView="100" zoomScalePageLayoutView="0" workbookViewId="0" topLeftCell="D1">
      <selection activeCell="D1" sqref="D1"/>
    </sheetView>
  </sheetViews>
  <sheetFormatPr defaultColWidth="9.140625" defaultRowHeight="30" customHeight="1"/>
  <cols>
    <col min="1" max="3" width="5.421875" style="38" hidden="1" customWidth="1"/>
    <col min="4" max="4" width="2.8515625" style="67" customWidth="1"/>
    <col min="5" max="5" width="28.28125" style="38" customWidth="1"/>
    <col min="6" max="13" width="17.421875" style="38" customWidth="1"/>
    <col min="14" max="14" width="9.8515625" style="38" customWidth="1"/>
    <col min="15" max="15" width="26.8515625" style="38" customWidth="1"/>
    <col min="16" max="16" width="6.421875" style="38" customWidth="1"/>
    <col min="17" max="19" width="26.57421875" style="38" customWidth="1"/>
    <col min="20" max="20" width="29.421875" style="39" customWidth="1"/>
    <col min="21" max="23" width="26.57421875" style="39" customWidth="1"/>
    <col min="24" max="25" width="26.57421875" style="38" customWidth="1"/>
    <col min="26" max="27" width="26.57421875" style="63" customWidth="1"/>
    <col min="28" max="28" width="23.28125" style="38" customWidth="1"/>
    <col min="29" max="32" width="17.421875" style="38" customWidth="1"/>
    <col min="33" max="33" width="16.8515625" style="38" customWidth="1"/>
    <col min="34" max="35" width="21.8515625" style="38" customWidth="1"/>
    <col min="36" max="36" width="35.28125" style="38" customWidth="1"/>
    <col min="37" max="37" width="19.28125" style="38" customWidth="1"/>
    <col min="38" max="38" width="5.7109375" style="38" customWidth="1"/>
    <col min="39" max="39" width="35.28125" style="38" customWidth="1"/>
    <col min="40" max="40" width="19.28125" style="38" customWidth="1"/>
    <col min="41" max="41" width="5.7109375" style="38" customWidth="1"/>
    <col min="42" max="42" width="35.28125" style="38" customWidth="1"/>
    <col min="43" max="43" width="19.28125" style="38" customWidth="1"/>
    <col min="44" max="44" width="5.7109375" style="38" customWidth="1"/>
    <col min="45" max="45" width="35.28125" style="39" customWidth="1"/>
    <col min="46" max="46" width="19.28125" style="39" customWidth="1"/>
    <col min="47" max="47" width="5.7109375" style="39" customWidth="1"/>
    <col min="48" max="48" width="35.28125" style="39" customWidth="1"/>
    <col min="49" max="49" width="19.28125" style="38" customWidth="1"/>
    <col min="50" max="50" width="5.7109375" style="38" customWidth="1"/>
    <col min="51" max="52" width="11.140625" style="38" bestFit="1" customWidth="1"/>
    <col min="53" max="53" width="6.7109375" style="38" bestFit="1" customWidth="1"/>
    <col min="54" max="54" width="45.57421875" style="38" bestFit="1" customWidth="1"/>
    <col min="55" max="55" width="10.28125" style="38" bestFit="1" customWidth="1"/>
    <col min="56" max="56" width="9.421875" style="38" bestFit="1" customWidth="1"/>
    <col min="57" max="57" width="4.57421875" style="38" bestFit="1" customWidth="1"/>
    <col min="58" max="58" width="8.421875" style="38" bestFit="1" customWidth="1"/>
    <col min="59" max="59" width="4.57421875" style="38" bestFit="1" customWidth="1"/>
    <col min="60" max="60" width="15.421875" style="38" bestFit="1" customWidth="1"/>
    <col min="61" max="61" width="4.57421875" style="38" bestFit="1" customWidth="1"/>
    <col min="62" max="62" width="18.28125" style="38" bestFit="1" customWidth="1"/>
    <col min="63" max="63" width="6.8515625" style="38" bestFit="1" customWidth="1"/>
    <col min="64" max="64" width="14.00390625" style="38" customWidth="1"/>
    <col min="65" max="65" width="13.8515625" style="38" customWidth="1"/>
    <col min="66" max="66" width="17.28125" style="38" customWidth="1"/>
    <col min="67" max="16384" width="9.00390625" style="38" customWidth="1"/>
  </cols>
  <sheetData>
    <row r="1" spans="1:48" s="35" customFormat="1" ht="77.25" customHeight="1">
      <c r="A1" s="145"/>
      <c r="B1" s="145"/>
      <c r="C1" s="145"/>
      <c r="D1" s="267"/>
      <c r="E1" s="145"/>
      <c r="F1" s="145"/>
      <c r="G1" s="145"/>
      <c r="H1" s="145"/>
      <c r="I1" s="145"/>
      <c r="J1" s="145"/>
      <c r="K1" s="145"/>
      <c r="L1" s="145"/>
      <c r="M1" s="145"/>
      <c r="Q1" s="34"/>
      <c r="R1" s="34"/>
      <c r="S1" s="34"/>
      <c r="U1" s="36"/>
      <c r="AS1" s="64"/>
      <c r="AT1" s="64"/>
      <c r="AU1" s="64"/>
      <c r="AV1" s="64"/>
    </row>
    <row r="2" spans="1:48" s="35" customFormat="1" ht="30" customHeight="1">
      <c r="A2" s="145"/>
      <c r="B2" s="173"/>
      <c r="C2" s="145"/>
      <c r="D2" s="267"/>
      <c r="E2" s="145"/>
      <c r="F2" s="145"/>
      <c r="G2" s="145"/>
      <c r="H2" s="145"/>
      <c r="I2" s="145"/>
      <c r="J2" s="145"/>
      <c r="K2" s="145"/>
      <c r="L2" s="145"/>
      <c r="M2" s="145"/>
      <c r="Q2" s="34"/>
      <c r="R2" s="34"/>
      <c r="S2" s="34"/>
      <c r="U2" s="36"/>
      <c r="AS2" s="64"/>
      <c r="AT2" s="64"/>
      <c r="AU2" s="64"/>
      <c r="AV2" s="64"/>
    </row>
    <row r="3" spans="1:48" s="35" customFormat="1" ht="30" customHeight="1">
      <c r="A3" s="174"/>
      <c r="B3" s="174"/>
      <c r="C3" s="175" t="s">
        <v>224</v>
      </c>
      <c r="D3" s="177"/>
      <c r="E3" s="176"/>
      <c r="F3" s="176"/>
      <c r="G3" s="176"/>
      <c r="H3" s="176"/>
      <c r="I3" s="176"/>
      <c r="J3" s="176"/>
      <c r="K3" s="176"/>
      <c r="L3" s="176"/>
      <c r="M3" s="176"/>
      <c r="Q3" s="34"/>
      <c r="R3" s="34"/>
      <c r="S3" s="34"/>
      <c r="U3" s="36"/>
      <c r="Y3" s="19"/>
      <c r="Z3" s="19"/>
      <c r="AA3" s="19"/>
      <c r="AB3" s="19"/>
      <c r="AC3" s="19"/>
      <c r="AG3" s="37"/>
      <c r="AS3" s="64"/>
      <c r="AT3" s="64"/>
      <c r="AU3" s="64"/>
      <c r="AV3" s="64"/>
    </row>
    <row r="4" spans="1:41" ht="30" customHeight="1">
      <c r="A4" s="174"/>
      <c r="B4" s="174"/>
      <c r="C4" s="177"/>
      <c r="D4" s="177"/>
      <c r="E4" s="174"/>
      <c r="F4" s="178"/>
      <c r="G4" s="178"/>
      <c r="H4" s="178"/>
      <c r="I4" s="179"/>
      <c r="J4" s="180" t="s">
        <v>114</v>
      </c>
      <c r="K4" s="181" t="s">
        <v>115</v>
      </c>
      <c r="L4" s="182" t="s">
        <v>116</v>
      </c>
      <c r="M4" s="179"/>
      <c r="N4" s="39"/>
      <c r="O4" s="39"/>
      <c r="P4" s="39"/>
      <c r="Q4" s="39"/>
      <c r="Y4" s="19"/>
      <c r="Z4" s="19"/>
      <c r="AA4" s="19"/>
      <c r="AB4" s="19"/>
      <c r="AC4" s="19"/>
      <c r="AD4" s="69"/>
      <c r="AE4" s="37"/>
      <c r="AF4" s="37"/>
      <c r="AO4" s="40"/>
    </row>
    <row r="5" spans="1:32" ht="30" customHeight="1">
      <c r="A5" s="19"/>
      <c r="B5" s="19"/>
      <c r="C5" s="19"/>
      <c r="D5" s="529"/>
      <c r="E5" s="19"/>
      <c r="F5" s="19"/>
      <c r="G5" s="19"/>
      <c r="H5" s="19"/>
      <c r="I5" s="19"/>
      <c r="Y5" s="19"/>
      <c r="Z5" s="19"/>
      <c r="AA5" s="19"/>
      <c r="AB5" s="19"/>
      <c r="AC5" s="19"/>
      <c r="AE5" s="37"/>
      <c r="AF5" s="37"/>
    </row>
    <row r="6" spans="1:64" s="35" customFormat="1" ht="30" customHeight="1">
      <c r="A6" s="19"/>
      <c r="B6" s="19"/>
      <c r="C6" s="19"/>
      <c r="D6" s="529"/>
      <c r="E6" s="19"/>
      <c r="F6" s="19"/>
      <c r="G6" s="19"/>
      <c r="H6" s="19"/>
      <c r="I6" s="19"/>
      <c r="J6" s="19"/>
      <c r="K6" s="19"/>
      <c r="L6" s="41"/>
      <c r="M6" s="41"/>
      <c r="N6" s="41"/>
      <c r="O6" s="41"/>
      <c r="P6" s="41"/>
      <c r="Q6" s="42"/>
      <c r="R6" s="38"/>
      <c r="S6" s="38"/>
      <c r="Y6" s="19"/>
      <c r="Z6" s="19"/>
      <c r="AA6" s="19"/>
      <c r="AB6" s="19"/>
      <c r="AE6" s="37"/>
      <c r="AF6" s="37"/>
      <c r="AG6" s="38"/>
      <c r="AH6" s="38"/>
      <c r="AI6" s="38"/>
      <c r="AJ6" s="38"/>
      <c r="AK6" s="38"/>
      <c r="AL6" s="38"/>
      <c r="AM6" s="38"/>
      <c r="AN6" s="38"/>
      <c r="AO6" s="38"/>
      <c r="AP6" s="38"/>
      <c r="AQ6" s="38"/>
      <c r="AR6" s="38"/>
      <c r="AS6" s="39"/>
      <c r="AT6" s="39"/>
      <c r="AU6" s="39"/>
      <c r="AV6" s="39"/>
      <c r="AW6" s="38"/>
      <c r="AX6" s="38"/>
      <c r="AY6" s="38"/>
      <c r="AZ6" s="38"/>
      <c r="BA6" s="38"/>
      <c r="BB6" s="38"/>
      <c r="BC6" s="38"/>
      <c r="BD6" s="38"/>
      <c r="BE6" s="38"/>
      <c r="BF6" s="38"/>
      <c r="BG6" s="38"/>
      <c r="BH6" s="38"/>
      <c r="BI6" s="38"/>
      <c r="BJ6" s="38"/>
      <c r="BK6" s="38"/>
      <c r="BL6" s="38"/>
    </row>
    <row r="7" spans="1:64" s="35" customFormat="1" ht="30" customHeight="1">
      <c r="A7" s="145"/>
      <c r="B7" s="145"/>
      <c r="C7" s="145"/>
      <c r="D7" s="267"/>
      <c r="H7" s="505"/>
      <c r="I7" s="506"/>
      <c r="J7" s="506"/>
      <c r="K7" s="506"/>
      <c r="L7" s="506"/>
      <c r="M7" s="506"/>
      <c r="N7" s="46"/>
      <c r="O7" s="46"/>
      <c r="P7" s="46"/>
      <c r="Q7" s="46"/>
      <c r="R7" s="38"/>
      <c r="S7" s="38"/>
      <c r="Y7" s="183"/>
      <c r="Z7" s="184"/>
      <c r="AA7" s="183"/>
      <c r="AB7" s="183"/>
      <c r="AC7" s="183"/>
      <c r="AE7" s="37"/>
      <c r="AF7" s="37"/>
      <c r="AG7" s="38"/>
      <c r="AH7" s="38"/>
      <c r="AI7" s="38" t="s">
        <v>192</v>
      </c>
      <c r="AJ7" s="38"/>
      <c r="AK7" s="38"/>
      <c r="AL7" s="38"/>
      <c r="AM7" s="38"/>
      <c r="AN7" s="38"/>
      <c r="AO7" s="38"/>
      <c r="AP7" s="38"/>
      <c r="AQ7" s="38"/>
      <c r="AR7" s="38"/>
      <c r="AS7" s="39"/>
      <c r="AT7" s="39"/>
      <c r="AU7" s="39"/>
      <c r="AV7" s="39"/>
      <c r="AW7" s="38"/>
      <c r="AX7" s="38"/>
      <c r="AY7" s="38"/>
      <c r="AZ7" s="38"/>
      <c r="BA7" s="38"/>
      <c r="BB7" s="38"/>
      <c r="BC7" s="38"/>
      <c r="BD7" s="38"/>
      <c r="BE7" s="38"/>
      <c r="BF7" s="38"/>
      <c r="BG7" s="38"/>
      <c r="BH7" s="38"/>
      <c r="BI7" s="38"/>
      <c r="BJ7" s="38"/>
      <c r="BK7" s="38"/>
      <c r="BL7" s="38"/>
    </row>
    <row r="8" spans="1:54" ht="30" customHeight="1">
      <c r="A8" s="145"/>
      <c r="B8" s="145"/>
      <c r="C8" s="145"/>
      <c r="D8" s="267"/>
      <c r="E8" s="185"/>
      <c r="F8" s="145"/>
      <c r="G8" s="186"/>
      <c r="H8" s="506"/>
      <c r="I8" s="506"/>
      <c r="J8" s="506"/>
      <c r="K8" s="506"/>
      <c r="L8" s="506"/>
      <c r="M8" s="506"/>
      <c r="N8" s="46"/>
      <c r="O8" s="46"/>
      <c r="P8" s="46"/>
      <c r="Q8" s="46"/>
      <c r="AH8" s="47"/>
      <c r="AI8" s="648" t="s">
        <v>83</v>
      </c>
      <c r="AJ8" s="665" t="str">
        <f>'設定'!F3</f>
        <v>一般型</v>
      </c>
      <c r="AK8" s="663"/>
      <c r="AL8" s="664"/>
      <c r="AM8" s="662" t="str">
        <f>'設定'!F4</f>
        <v>小規模型</v>
      </c>
      <c r="AN8" s="663"/>
      <c r="AO8" s="664"/>
      <c r="AP8" s="646" t="s">
        <v>77</v>
      </c>
      <c r="AQ8" s="646"/>
      <c r="AR8" s="647"/>
      <c r="AY8" s="41"/>
      <c r="AZ8" s="41"/>
      <c r="BA8" s="41"/>
      <c r="BB8" s="41"/>
    </row>
    <row r="9" spans="1:44" ht="30" customHeight="1" thickBot="1">
      <c r="A9" s="145"/>
      <c r="B9" s="145"/>
      <c r="C9" s="188"/>
      <c r="D9" s="530"/>
      <c r="E9" s="185"/>
      <c r="F9" s="188"/>
      <c r="G9" s="188"/>
      <c r="H9" s="188"/>
      <c r="I9" s="188"/>
      <c r="J9" s="188"/>
      <c r="K9" s="188"/>
      <c r="L9" s="188"/>
      <c r="M9" s="188"/>
      <c r="N9" s="144"/>
      <c r="O9" s="144"/>
      <c r="P9" s="144"/>
      <c r="Q9" s="144"/>
      <c r="AH9" s="47"/>
      <c r="AI9" s="649"/>
      <c r="AJ9" s="55" t="s">
        <v>74</v>
      </c>
      <c r="AK9" s="56" t="s">
        <v>75</v>
      </c>
      <c r="AL9" s="56" t="s">
        <v>76</v>
      </c>
      <c r="AM9" s="56" t="s">
        <v>74</v>
      </c>
      <c r="AN9" s="56" t="s">
        <v>75</v>
      </c>
      <c r="AO9" s="56" t="s">
        <v>76</v>
      </c>
      <c r="AP9" s="57" t="s">
        <v>74</v>
      </c>
      <c r="AQ9" s="56" t="s">
        <v>75</v>
      </c>
      <c r="AR9" s="56" t="s">
        <v>76</v>
      </c>
    </row>
    <row r="10" spans="1:44" ht="30" customHeight="1" thickTop="1">
      <c r="A10" s="145"/>
      <c r="B10" s="145"/>
      <c r="C10" s="189"/>
      <c r="D10" s="531"/>
      <c r="F10" s="189"/>
      <c r="G10" s="189"/>
      <c r="H10" s="189"/>
      <c r="I10" s="189"/>
      <c r="J10" s="145"/>
      <c r="K10" s="145"/>
      <c r="L10" s="145"/>
      <c r="M10" s="145"/>
      <c r="N10" s="144"/>
      <c r="O10" s="144"/>
      <c r="P10" s="144"/>
      <c r="AE10" s="45"/>
      <c r="AF10" s="45"/>
      <c r="AH10" s="443"/>
      <c r="AI10" s="58" t="s">
        <v>25</v>
      </c>
      <c r="AJ10" s="392">
        <f>補助上限額</f>
        <v>10300000</v>
      </c>
      <c r="AK10" s="393">
        <f>$I$25</f>
        <v>0</v>
      </c>
      <c r="AL10" s="394" t="str">
        <f>IF(AJ10-AK10&gt;=0,"○","×")</f>
        <v>○</v>
      </c>
      <c r="AM10" s="392">
        <f>補助上限額</f>
        <v>10300000</v>
      </c>
      <c r="AN10" s="393">
        <f>$I$25</f>
        <v>0</v>
      </c>
      <c r="AO10" s="394" t="str">
        <f>IF(AM10-AN10&gt;=0,"○","×")</f>
        <v>○</v>
      </c>
      <c r="AP10" s="442">
        <f aca="true" t="shared" si="0" ref="AP10:AR17">IF(入力_事業類型Ⅱ=1,AJ10,AM10)</f>
        <v>10300000</v>
      </c>
      <c r="AQ10" s="440">
        <f t="shared" si="0"/>
        <v>0</v>
      </c>
      <c r="AR10" s="441" t="str">
        <f t="shared" si="0"/>
        <v>○</v>
      </c>
    </row>
    <row r="11" spans="1:44" ht="30" customHeight="1">
      <c r="A11" s="145"/>
      <c r="B11" s="145"/>
      <c r="C11" s="190"/>
      <c r="D11" s="532"/>
      <c r="E11" s="535" t="s">
        <v>279</v>
      </c>
      <c r="F11" s="35"/>
      <c r="G11" s="195" t="s">
        <v>280</v>
      </c>
      <c r="K11" s="145"/>
      <c r="L11" s="145"/>
      <c r="M11" s="183"/>
      <c r="N11" s="144"/>
      <c r="O11" s="144"/>
      <c r="P11" s="144"/>
      <c r="AE11" s="23"/>
      <c r="AF11" s="23"/>
      <c r="AH11" s="443"/>
      <c r="AI11" s="60" t="s">
        <v>80</v>
      </c>
      <c r="AJ11" s="61">
        <f>補助下限額</f>
        <v>1000000</v>
      </c>
      <c r="AK11" s="24">
        <f>$I$25</f>
        <v>0</v>
      </c>
      <c r="AL11" s="395" t="str">
        <f>IF(AK11-AJ11&gt;=0,"○","×")</f>
        <v>×</v>
      </c>
      <c r="AM11" s="61">
        <f>補助下限額</f>
        <v>1000000</v>
      </c>
      <c r="AN11" s="24">
        <f>$I$25</f>
        <v>0</v>
      </c>
      <c r="AO11" s="395" t="str">
        <f>IF(AN11-AM11&gt;=0,"○","×")</f>
        <v>×</v>
      </c>
      <c r="AP11" s="442">
        <f t="shared" si="0"/>
        <v>1000000</v>
      </c>
      <c r="AQ11" s="440">
        <f t="shared" si="0"/>
        <v>0</v>
      </c>
      <c r="AR11" s="441" t="str">
        <f t="shared" si="0"/>
        <v>×</v>
      </c>
    </row>
    <row r="12" spans="1:44" ht="30" customHeight="1">
      <c r="A12" s="191"/>
      <c r="B12" s="192"/>
      <c r="C12" s="193"/>
      <c r="D12" s="528"/>
      <c r="K12" s="194"/>
      <c r="L12" s="194"/>
      <c r="M12" s="195"/>
      <c r="N12" s="43"/>
      <c r="O12" s="46"/>
      <c r="P12" s="46"/>
      <c r="AG12" s="23"/>
      <c r="AH12" s="443"/>
      <c r="AI12" s="62" t="s">
        <v>26</v>
      </c>
      <c r="AJ12" s="398" t="s">
        <v>82</v>
      </c>
      <c r="AK12" s="397">
        <f>$H$19</f>
        <v>0</v>
      </c>
      <c r="AL12" s="395" t="str">
        <f>IF(AK12&gt;=500000,"○","×")</f>
        <v>×</v>
      </c>
      <c r="AM12" s="398" t="s">
        <v>82</v>
      </c>
      <c r="AN12" s="397">
        <f>$H$19</f>
        <v>0</v>
      </c>
      <c r="AO12" s="395" t="str">
        <f>IF(AN12&gt;=500000,"○","×")</f>
        <v>×</v>
      </c>
      <c r="AP12" s="442" t="str">
        <f t="shared" si="0"/>
        <v>機械装置費で補助対象経費にして単価５０万円以上の設備投資が必要</v>
      </c>
      <c r="AQ12" s="440">
        <f t="shared" si="0"/>
        <v>0</v>
      </c>
      <c r="AR12" s="441" t="str">
        <f t="shared" si="0"/>
        <v>×</v>
      </c>
    </row>
    <row r="13" spans="1:44" ht="30" customHeight="1">
      <c r="A13" s="605" t="s">
        <v>113</v>
      </c>
      <c r="B13" s="606" t="s">
        <v>111</v>
      </c>
      <c r="C13" s="605" t="s">
        <v>112</v>
      </c>
      <c r="D13" s="533"/>
      <c r="E13" s="538" t="s">
        <v>117</v>
      </c>
      <c r="F13" s="536"/>
      <c r="G13" s="536"/>
      <c r="H13" s="536"/>
      <c r="I13" s="536"/>
      <c r="J13" s="536"/>
      <c r="K13" s="536"/>
      <c r="L13" s="536"/>
      <c r="M13" s="536"/>
      <c r="N13" s="43"/>
      <c r="O13" s="667" t="s">
        <v>202</v>
      </c>
      <c r="P13" s="667"/>
      <c r="Q13" s="667"/>
      <c r="R13" s="667"/>
      <c r="AG13" s="23"/>
      <c r="AH13" s="443"/>
      <c r="AI13" s="62" t="s">
        <v>27</v>
      </c>
      <c r="AJ13" s="398" t="s">
        <v>35</v>
      </c>
      <c r="AK13" s="397">
        <f>$I$25-SUM($I$19:$I$20)</f>
        <v>0</v>
      </c>
      <c r="AL13" s="395" t="str">
        <f>IF(AK13&lt;=5000000,"○","×")</f>
        <v>○</v>
      </c>
      <c r="AM13" s="398" t="s">
        <v>35</v>
      </c>
      <c r="AN13" s="397">
        <f>$I$25-SUM($I$19:$I$20)</f>
        <v>0</v>
      </c>
      <c r="AO13" s="395" t="str">
        <f>IF(AN13&lt;=5000000,"○","×")</f>
        <v>○</v>
      </c>
      <c r="AP13" s="442" t="str">
        <f t="shared" si="0"/>
        <v>機械装置費以外の経費の補助金交付申請額は５００万円以下</v>
      </c>
      <c r="AQ13" s="440">
        <f t="shared" si="0"/>
        <v>0</v>
      </c>
      <c r="AR13" s="441" t="str">
        <f t="shared" si="0"/>
        <v>○</v>
      </c>
    </row>
    <row r="14" spans="1:44" ht="30" customHeight="1">
      <c r="A14" s="605"/>
      <c r="B14" s="606"/>
      <c r="C14" s="605"/>
      <c r="D14" s="533"/>
      <c r="E14" s="611" t="str">
        <f>"（事業者名　：　"&amp;入力_企業名&amp;"）"</f>
        <v>（事業者名　：　）</v>
      </c>
      <c r="F14" s="611"/>
      <c r="G14" s="611"/>
      <c r="H14" s="611"/>
      <c r="I14" s="611"/>
      <c r="J14" s="611"/>
      <c r="K14" s="536"/>
      <c r="L14" s="536"/>
      <c r="M14" s="537" t="s">
        <v>281</v>
      </c>
      <c r="N14" s="44"/>
      <c r="O14" s="667"/>
      <c r="P14" s="667"/>
      <c r="Q14" s="667"/>
      <c r="R14" s="667"/>
      <c r="AE14" s="23"/>
      <c r="AF14" s="23"/>
      <c r="AG14" s="39"/>
      <c r="AH14" s="66"/>
      <c r="AI14" s="62" t="s">
        <v>18</v>
      </c>
      <c r="AJ14" s="396" t="s">
        <v>248</v>
      </c>
      <c r="AK14" s="397">
        <f>$H$21</f>
        <v>0</v>
      </c>
      <c r="AL14" s="395" t="str">
        <f>IF($H$25/3-$H$21&gt;=0,"○","×")</f>
        <v>○</v>
      </c>
      <c r="AM14" s="396" t="s">
        <v>248</v>
      </c>
      <c r="AN14" s="397">
        <f>$H$21</f>
        <v>0</v>
      </c>
      <c r="AO14" s="395" t="str">
        <f>IF($H$25/3-$H$21&gt;=0,"○","×")</f>
        <v>○</v>
      </c>
      <c r="AP14" s="442" t="str">
        <f t="shared" si="0"/>
        <v>技術導入費が補助対象経費の1/3を超えていないか</v>
      </c>
      <c r="AQ14" s="440">
        <f t="shared" si="0"/>
        <v>0</v>
      </c>
      <c r="AR14" s="441" t="str">
        <f t="shared" si="0"/>
        <v>○</v>
      </c>
    </row>
    <row r="15" spans="1:44" ht="30" customHeight="1">
      <c r="A15" s="605"/>
      <c r="B15" s="606"/>
      <c r="C15" s="605"/>
      <c r="D15" s="533"/>
      <c r="E15" s="607" t="s">
        <v>264</v>
      </c>
      <c r="F15" s="612" t="s">
        <v>110</v>
      </c>
      <c r="G15" s="612"/>
      <c r="H15" s="612"/>
      <c r="I15" s="612"/>
      <c r="J15" s="612" t="s">
        <v>103</v>
      </c>
      <c r="K15" s="612"/>
      <c r="L15" s="612"/>
      <c r="M15" s="612"/>
      <c r="N15" s="46"/>
      <c r="O15" s="48"/>
      <c r="P15" s="48"/>
      <c r="Q15" s="49" t="s">
        <v>43</v>
      </c>
      <c r="R15" s="50"/>
      <c r="S15" s="50"/>
      <c r="T15" s="51"/>
      <c r="U15" s="52"/>
      <c r="Y15" s="658"/>
      <c r="Z15" s="310"/>
      <c r="AA15" s="309"/>
      <c r="AB15" s="309"/>
      <c r="AC15" s="284" t="str">
        <f>E14</f>
        <v>（事業者名　：　）</v>
      </c>
      <c r="AE15" s="23"/>
      <c r="AF15" s="23"/>
      <c r="AG15" s="39"/>
      <c r="AH15" s="66"/>
      <c r="AI15" s="62" t="s">
        <v>54</v>
      </c>
      <c r="AJ15" s="398" t="s">
        <v>249</v>
      </c>
      <c r="AK15" s="397">
        <f>$H$22</f>
        <v>0</v>
      </c>
      <c r="AL15" s="395" t="str">
        <f>IF(AND(入力_事業類型Ⅲ=2,AK15=0),"×","〇")</f>
        <v>×</v>
      </c>
      <c r="AM15" s="398" t="s">
        <v>249</v>
      </c>
      <c r="AN15" s="397">
        <f>$H$22</f>
        <v>0</v>
      </c>
      <c r="AO15" s="395" t="str">
        <f>IF(AND(入力_事業類型Ⅲ=2,AN15=0),"×","〇")</f>
        <v>×</v>
      </c>
      <c r="AP15" s="442" t="str">
        <f t="shared" si="0"/>
        <v>専門家の活用ありで専門家経費を使用しているか</v>
      </c>
      <c r="AQ15" s="440">
        <f t="shared" si="0"/>
        <v>0</v>
      </c>
      <c r="AR15" s="441" t="str">
        <f t="shared" si="0"/>
        <v>×</v>
      </c>
    </row>
    <row r="16" spans="1:65" s="39" customFormat="1" ht="30" customHeight="1">
      <c r="A16" s="605"/>
      <c r="B16" s="606"/>
      <c r="C16" s="605"/>
      <c r="D16" s="533"/>
      <c r="E16" s="607"/>
      <c r="F16" s="610" t="s">
        <v>100</v>
      </c>
      <c r="G16" s="610"/>
      <c r="H16" s="507" t="s">
        <v>105</v>
      </c>
      <c r="I16" s="539" t="str">
        <f>"B×"&amp;補助名&amp;"以内"</f>
        <v>B×２／３以内</v>
      </c>
      <c r="J16" s="614" t="s">
        <v>108</v>
      </c>
      <c r="K16" s="614"/>
      <c r="L16" s="507" t="s">
        <v>104</v>
      </c>
      <c r="M16" s="539" t="str">
        <f>"B×"&amp;補助名&amp;"以内"</f>
        <v>B×２／３以内</v>
      </c>
      <c r="N16" s="46"/>
      <c r="O16" s="36"/>
      <c r="P16" s="36"/>
      <c r="Q16" s="330" t="str">
        <f>"B×"&amp;補助名&amp;"以内"</f>
        <v>B×２／３以内</v>
      </c>
      <c r="R16" s="677" t="s">
        <v>22</v>
      </c>
      <c r="S16" s="330" t="str">
        <f>"B×"&amp;補助名&amp;"以内"</f>
        <v>B×２／３以内</v>
      </c>
      <c r="T16" s="330" t="str">
        <f>"B×"&amp;補助名&amp;"以内"</f>
        <v>B×２／３以内</v>
      </c>
      <c r="U16" s="674" t="s">
        <v>32</v>
      </c>
      <c r="V16" s="672" t="s">
        <v>13</v>
      </c>
      <c r="W16" s="298"/>
      <c r="Y16" s="658"/>
      <c r="Z16" s="310"/>
      <c r="AA16" s="309"/>
      <c r="AB16" s="309"/>
      <c r="AC16" s="309"/>
      <c r="AE16" s="23"/>
      <c r="AF16" s="23"/>
      <c r="AH16" s="66"/>
      <c r="AI16" s="62" t="s">
        <v>225</v>
      </c>
      <c r="AJ16" s="61">
        <f>入力_補助対象経費</f>
        <v>0</v>
      </c>
      <c r="AK16" s="24">
        <f>$H$25</f>
        <v>0</v>
      </c>
      <c r="AL16" s="395" t="str">
        <f>IF(AJ16-AK16&gt;=0,"○","×")</f>
        <v>○</v>
      </c>
      <c r="AM16" s="61">
        <f>入力_補助対象経費</f>
        <v>0</v>
      </c>
      <c r="AN16" s="24">
        <f>$H$25</f>
        <v>0</v>
      </c>
      <c r="AO16" s="395" t="str">
        <f>IF(AM16-AN16&gt;=0,"○","×")</f>
        <v>○</v>
      </c>
      <c r="AP16" s="61">
        <f t="shared" si="0"/>
        <v>0</v>
      </c>
      <c r="AQ16" s="24">
        <f t="shared" si="0"/>
        <v>0</v>
      </c>
      <c r="AR16" s="441" t="str">
        <f t="shared" si="0"/>
        <v>○</v>
      </c>
      <c r="AY16" s="38"/>
      <c r="AZ16" s="38"/>
      <c r="BA16" s="38"/>
      <c r="BB16" s="38"/>
      <c r="BM16" s="47"/>
    </row>
    <row r="17" spans="1:57" s="39" customFormat="1" ht="30" customHeight="1" thickBot="1">
      <c r="A17" s="605"/>
      <c r="B17" s="606"/>
      <c r="C17" s="605"/>
      <c r="D17" s="533"/>
      <c r="E17" s="607"/>
      <c r="F17" s="613" t="s">
        <v>97</v>
      </c>
      <c r="G17" s="613"/>
      <c r="H17" s="550" t="s">
        <v>106</v>
      </c>
      <c r="I17" s="550" t="s">
        <v>107</v>
      </c>
      <c r="J17" s="613" t="s">
        <v>109</v>
      </c>
      <c r="K17" s="613"/>
      <c r="L17" s="550" t="s">
        <v>106</v>
      </c>
      <c r="M17" s="550" t="s">
        <v>101</v>
      </c>
      <c r="N17" s="46"/>
      <c r="O17" s="36"/>
      <c r="P17" s="36"/>
      <c r="Q17" s="331" t="s">
        <v>33</v>
      </c>
      <c r="R17" s="678"/>
      <c r="S17" s="331" t="s">
        <v>34</v>
      </c>
      <c r="T17" s="331" t="s">
        <v>14</v>
      </c>
      <c r="U17" s="675"/>
      <c r="V17" s="673"/>
      <c r="W17" s="298"/>
      <c r="Y17" s="183"/>
      <c r="Z17" s="285" t="s">
        <v>182</v>
      </c>
      <c r="AA17" s="183"/>
      <c r="AB17" s="183"/>
      <c r="AC17" s="183"/>
      <c r="AH17" s="66"/>
      <c r="AI17" s="60" t="s">
        <v>226</v>
      </c>
      <c r="AJ17" s="61">
        <f>入力_補助金交付決定額</f>
        <v>0</v>
      </c>
      <c r="AK17" s="24">
        <f>$I$25</f>
        <v>0</v>
      </c>
      <c r="AL17" s="395" t="str">
        <f>IF(AJ17-AK17&gt;=0,"○","×")</f>
        <v>○</v>
      </c>
      <c r="AM17" s="61">
        <f>入力_補助金交付決定額</f>
        <v>0</v>
      </c>
      <c r="AN17" s="24">
        <f>$I$25</f>
        <v>0</v>
      </c>
      <c r="AO17" s="395" t="str">
        <f>IF(AM17-AN17&gt;=0,"○","×")</f>
        <v>○</v>
      </c>
      <c r="AP17" s="442">
        <f t="shared" si="0"/>
        <v>0</v>
      </c>
      <c r="AQ17" s="440">
        <f t="shared" si="0"/>
        <v>0</v>
      </c>
      <c r="AR17" s="441" t="str">
        <f t="shared" si="0"/>
        <v>○</v>
      </c>
      <c r="AY17" s="38"/>
      <c r="AZ17" s="38"/>
      <c r="BA17" s="38"/>
      <c r="BB17" s="38"/>
      <c r="BE17" s="47"/>
    </row>
    <row r="18" spans="1:57" s="39" customFormat="1" ht="30" customHeight="1">
      <c r="A18" s="605"/>
      <c r="B18" s="606"/>
      <c r="C18" s="605"/>
      <c r="D18" s="533"/>
      <c r="E18" s="607"/>
      <c r="F18" s="311" t="s">
        <v>99</v>
      </c>
      <c r="G18" s="311" t="s">
        <v>15</v>
      </c>
      <c r="H18" s="311" t="s">
        <v>15</v>
      </c>
      <c r="I18" s="311" t="s">
        <v>15</v>
      </c>
      <c r="J18" s="311" t="s">
        <v>11</v>
      </c>
      <c r="K18" s="311" t="s">
        <v>15</v>
      </c>
      <c r="L18" s="311" t="s">
        <v>15</v>
      </c>
      <c r="M18" s="311" t="s">
        <v>15</v>
      </c>
      <c r="N18" s="46"/>
      <c r="O18" s="36"/>
      <c r="P18" s="36"/>
      <c r="Q18" s="333" t="s">
        <v>15</v>
      </c>
      <c r="R18" s="679"/>
      <c r="S18" s="332" t="s">
        <v>15</v>
      </c>
      <c r="T18" s="332" t="s">
        <v>15</v>
      </c>
      <c r="U18" s="676"/>
      <c r="V18" s="673"/>
      <c r="W18" s="298"/>
      <c r="Y18" s="666" t="s">
        <v>183</v>
      </c>
      <c r="Z18" s="680" t="str">
        <f>IF(M25-I25&lt;=0,"○","×")</f>
        <v>○</v>
      </c>
      <c r="AA18" s="650" t="s">
        <v>184</v>
      </c>
      <c r="AB18" s="650"/>
      <c r="AC18" s="651"/>
      <c r="AH18" s="66"/>
      <c r="AI18" s="421"/>
      <c r="AY18" s="38"/>
      <c r="AZ18" s="38"/>
      <c r="BA18" s="38"/>
      <c r="BB18" s="38"/>
      <c r="BE18" s="47"/>
    </row>
    <row r="19" spans="1:56" s="39" customFormat="1" ht="30" customHeight="1">
      <c r="A19" s="325">
        <f aca="true" t="shared" si="1" ref="A19:A24">IF(AND(F19=0,J19&gt;0),"×","")</f>
      </c>
      <c r="B19" s="325">
        <f aca="true" t="shared" si="2" ref="B19:B24">IF(AND(J19&gt;=K19,K19&gt;=L19),"","×")</f>
      </c>
      <c r="C19" s="326"/>
      <c r="D19" s="419"/>
      <c r="E19" s="509" t="s">
        <v>282</v>
      </c>
      <c r="F19" s="540"/>
      <c r="G19" s="541"/>
      <c r="H19" s="541"/>
      <c r="I19" s="542"/>
      <c r="J19" s="543">
        <f>'機械装置費（50万円以上）'!J33</f>
        <v>0</v>
      </c>
      <c r="K19" s="334">
        <f>'機械装置費（50万円以上）'!K33</f>
        <v>0</v>
      </c>
      <c r="L19" s="334">
        <f>'機械装置費（50万円以上）'!L33</f>
        <v>0</v>
      </c>
      <c r="M19" s="334">
        <f aca="true" t="shared" si="3" ref="M19:M24">S60</f>
        <v>0</v>
      </c>
      <c r="N19" s="46"/>
      <c r="O19" s="682" t="s">
        <v>52</v>
      </c>
      <c r="P19" s="682"/>
      <c r="Q19" s="334">
        <f aca="true" t="shared" si="4" ref="Q19:Q24">IF(H19="",0,ROUNDDOWN(H19*補助率,0))</f>
        <v>0</v>
      </c>
      <c r="R19" s="335">
        <f>IF($S$19&gt;0,1,"")</f>
      </c>
      <c r="S19" s="336">
        <f>MIN(Q19,Q27)</f>
        <v>0</v>
      </c>
      <c r="T19" s="462">
        <f aca="true" t="shared" si="5" ref="T19:T24">IF(I19=0,0,MIN(I19,$Q$27))</f>
        <v>0</v>
      </c>
      <c r="U19" s="343">
        <f aca="true" t="shared" si="6" ref="U19:U24">I19-Q19</f>
        <v>0</v>
      </c>
      <c r="V19" s="344" t="s">
        <v>118</v>
      </c>
      <c r="W19" s="298"/>
      <c r="Y19" s="666"/>
      <c r="Z19" s="668"/>
      <c r="AA19" s="652"/>
      <c r="AB19" s="652"/>
      <c r="AC19" s="653"/>
      <c r="AH19" s="66"/>
      <c r="AI19" s="47"/>
      <c r="AY19" s="38"/>
      <c r="AZ19" s="38"/>
      <c r="BA19" s="38"/>
      <c r="BB19" s="38"/>
      <c r="BD19" s="47"/>
    </row>
    <row r="20" spans="1:56" s="39" customFormat="1" ht="30" customHeight="1">
      <c r="A20" s="327">
        <f t="shared" si="1"/>
      </c>
      <c r="B20" s="327">
        <f t="shared" si="2"/>
      </c>
      <c r="C20" s="328"/>
      <c r="D20" s="419"/>
      <c r="E20" s="508" t="s">
        <v>283</v>
      </c>
      <c r="F20" s="544"/>
      <c r="G20" s="545"/>
      <c r="H20" s="545"/>
      <c r="I20" s="546"/>
      <c r="J20" s="547">
        <f>'機械装置費（50万円未満）'!J33</f>
        <v>0</v>
      </c>
      <c r="K20" s="337">
        <f>'機械装置費（50万円未満）'!K33</f>
        <v>0</v>
      </c>
      <c r="L20" s="337">
        <f>'機械装置費（50万円未満）'!L33</f>
        <v>0</v>
      </c>
      <c r="M20" s="337">
        <f t="shared" si="3"/>
        <v>0</v>
      </c>
      <c r="N20" s="46"/>
      <c r="O20" s="681" t="s">
        <v>53</v>
      </c>
      <c r="P20" s="681"/>
      <c r="Q20" s="337">
        <f t="shared" si="4"/>
        <v>0</v>
      </c>
      <c r="R20" s="338">
        <f>IF($S$20&gt;0,1,"")</f>
      </c>
      <c r="S20" s="339">
        <f>MIN(Q20,Q27)</f>
        <v>0</v>
      </c>
      <c r="T20" s="463">
        <f t="shared" si="5"/>
        <v>0</v>
      </c>
      <c r="U20" s="345">
        <f>I20-Q20</f>
        <v>0</v>
      </c>
      <c r="V20" s="346" t="s">
        <v>119</v>
      </c>
      <c r="W20" s="298"/>
      <c r="Y20" s="666" t="s">
        <v>185</v>
      </c>
      <c r="Z20" s="668" t="str">
        <f>IF(L25-H25&lt;=0,"○","×")</f>
        <v>○</v>
      </c>
      <c r="AA20" s="670" t="s">
        <v>186</v>
      </c>
      <c r="AB20" s="670"/>
      <c r="AC20" s="671"/>
      <c r="AH20" s="66"/>
      <c r="AI20" s="47"/>
      <c r="AY20" s="38"/>
      <c r="AZ20" s="38"/>
      <c r="BA20" s="38"/>
      <c r="BB20" s="38"/>
      <c r="BD20" s="47"/>
    </row>
    <row r="21" spans="1:57" s="39" customFormat="1" ht="30" customHeight="1">
      <c r="A21" s="327">
        <f t="shared" si="1"/>
      </c>
      <c r="B21" s="327">
        <f t="shared" si="2"/>
      </c>
      <c r="C21" s="328"/>
      <c r="D21" s="419"/>
      <c r="E21" s="508" t="s">
        <v>18</v>
      </c>
      <c r="F21" s="544"/>
      <c r="G21" s="545"/>
      <c r="H21" s="545"/>
      <c r="I21" s="546"/>
      <c r="J21" s="547">
        <f>'技術導入費'!J33</f>
        <v>0</v>
      </c>
      <c r="K21" s="337">
        <f>'技術導入費'!K33</f>
        <v>0</v>
      </c>
      <c r="L21" s="337">
        <f>'技術導入費'!L33</f>
        <v>0</v>
      </c>
      <c r="M21" s="337">
        <f t="shared" si="3"/>
        <v>0</v>
      </c>
      <c r="N21" s="67"/>
      <c r="O21" s="681" t="s">
        <v>18</v>
      </c>
      <c r="P21" s="681"/>
      <c r="Q21" s="337">
        <f t="shared" si="4"/>
        <v>0</v>
      </c>
      <c r="R21" s="338">
        <f>IF(Q21=0,"",IF(SUM($Q$19:$Q$20)&gt;0,RANK(S21,$S$21:$S$24)+1,RANK(S21,$S$21:$S$24)))</f>
      </c>
      <c r="S21" s="339">
        <f>IF(SUM($S$19:$S$20)-$Q$27&gt;=0,0,ROUNDDOWN(Q21/$Q$26*$Q$30,0))</f>
        <v>0</v>
      </c>
      <c r="T21" s="463">
        <f t="shared" si="5"/>
        <v>0</v>
      </c>
      <c r="U21" s="345">
        <f t="shared" si="6"/>
        <v>0</v>
      </c>
      <c r="V21" s="346" t="s">
        <v>120</v>
      </c>
      <c r="W21" s="298"/>
      <c r="Y21" s="666"/>
      <c r="Z21" s="668"/>
      <c r="AA21" s="670"/>
      <c r="AB21" s="670"/>
      <c r="AC21" s="671"/>
      <c r="AH21" s="47"/>
      <c r="AY21" s="38"/>
      <c r="AZ21" s="38"/>
      <c r="BA21" s="38"/>
      <c r="BB21" s="38"/>
      <c r="BE21" s="47"/>
    </row>
    <row r="22" spans="1:57" s="39" customFormat="1" ht="30" customHeight="1">
      <c r="A22" s="327">
        <f t="shared" si="1"/>
      </c>
      <c r="B22" s="327">
        <f t="shared" si="2"/>
      </c>
      <c r="C22" s="328"/>
      <c r="D22" s="419"/>
      <c r="E22" s="508" t="s">
        <v>54</v>
      </c>
      <c r="F22" s="544"/>
      <c r="G22" s="545"/>
      <c r="H22" s="545"/>
      <c r="I22" s="546"/>
      <c r="J22" s="547">
        <f>'専門家経費'!J33</f>
        <v>0</v>
      </c>
      <c r="K22" s="337">
        <f>'専門家経費'!K33</f>
        <v>0</v>
      </c>
      <c r="L22" s="337">
        <f>'専門家経費'!L33</f>
        <v>0</v>
      </c>
      <c r="M22" s="337">
        <f t="shared" si="3"/>
        <v>0</v>
      </c>
      <c r="N22" s="144"/>
      <c r="O22" s="681" t="s">
        <v>54</v>
      </c>
      <c r="P22" s="681"/>
      <c r="Q22" s="337">
        <f t="shared" si="4"/>
        <v>0</v>
      </c>
      <c r="R22" s="338">
        <f>IF(Q22=0,"",IF(SUM($Q$19:$Q$20)&gt;0,RANK(S22,$S$21:$S$24)+1,RANK(S22,$S$21:$S$24)))</f>
      </c>
      <c r="S22" s="339">
        <f>IF(SUM($S$19:$S$20)-$Q$27&gt;=0,0,ROUNDDOWN(Q22/$Q$26*$Q$30,0))</f>
        <v>0</v>
      </c>
      <c r="T22" s="463">
        <f t="shared" si="5"/>
        <v>0</v>
      </c>
      <c r="U22" s="345">
        <f t="shared" si="6"/>
        <v>0</v>
      </c>
      <c r="V22" s="346" t="s">
        <v>122</v>
      </c>
      <c r="W22" s="298"/>
      <c r="Y22" s="666" t="s">
        <v>187</v>
      </c>
      <c r="Z22" s="668" t="str">
        <f>IF(S47-ABS(R47)&gt;=0,"○","×")</f>
        <v>○</v>
      </c>
      <c r="AA22" s="654" t="s">
        <v>188</v>
      </c>
      <c r="AB22" s="654"/>
      <c r="AC22" s="655"/>
      <c r="AH22" s="47"/>
      <c r="AY22" s="38"/>
      <c r="AZ22" s="38"/>
      <c r="BA22" s="38"/>
      <c r="BB22" s="38"/>
      <c r="BE22" s="47"/>
    </row>
    <row r="23" spans="1:57" s="39" customFormat="1" ht="30" customHeight="1" thickBot="1">
      <c r="A23" s="327">
        <f t="shared" si="1"/>
      </c>
      <c r="B23" s="327">
        <f t="shared" si="2"/>
      </c>
      <c r="C23" s="328"/>
      <c r="D23" s="419"/>
      <c r="E23" s="508" t="s">
        <v>19</v>
      </c>
      <c r="F23" s="544"/>
      <c r="G23" s="545"/>
      <c r="H23" s="545"/>
      <c r="I23" s="546"/>
      <c r="J23" s="547">
        <f>'運搬費'!J33</f>
        <v>0</v>
      </c>
      <c r="K23" s="337">
        <f>'運搬費'!K33</f>
        <v>0</v>
      </c>
      <c r="L23" s="337">
        <f>'運搬費'!L33</f>
        <v>0</v>
      </c>
      <c r="M23" s="337">
        <f t="shared" si="3"/>
        <v>0</v>
      </c>
      <c r="N23" s="25"/>
      <c r="O23" s="681" t="s">
        <v>19</v>
      </c>
      <c r="P23" s="681"/>
      <c r="Q23" s="337">
        <f>IF(H23="",0,ROUNDDOWN(H23*補助率,0))</f>
        <v>0</v>
      </c>
      <c r="R23" s="338">
        <f>IF(Q23=0,"",IF(SUM($Q$19:$Q$20)&gt;0,RANK(S23,$S$21:$S$24)+1,RANK(S23,$S$21:$S$24)))</f>
      </c>
      <c r="S23" s="339">
        <f>IF(SUM($S$19:$S$20)-$Q$27&gt;=0,0,ROUNDDOWN(Q23/$Q$26*$Q$30,0))</f>
        <v>0</v>
      </c>
      <c r="T23" s="463">
        <f t="shared" si="5"/>
        <v>0</v>
      </c>
      <c r="U23" s="345">
        <f t="shared" si="6"/>
        <v>0</v>
      </c>
      <c r="V23" s="346" t="s">
        <v>121</v>
      </c>
      <c r="W23" s="298"/>
      <c r="Y23" s="666"/>
      <c r="Z23" s="669"/>
      <c r="AA23" s="656"/>
      <c r="AB23" s="656"/>
      <c r="AC23" s="657"/>
      <c r="AH23" s="47"/>
      <c r="AI23" s="38"/>
      <c r="AJ23" s="38"/>
      <c r="AK23" s="38"/>
      <c r="AZ23" s="38"/>
      <c r="BA23" s="38"/>
      <c r="BB23" s="38"/>
      <c r="BC23" s="38"/>
      <c r="BD23" s="38"/>
      <c r="BE23" s="38"/>
    </row>
    <row r="24" spans="1:54" ht="30" customHeight="1">
      <c r="A24" s="414">
        <f t="shared" si="1"/>
      </c>
      <c r="B24" s="414">
        <f t="shared" si="2"/>
      </c>
      <c r="C24" s="415"/>
      <c r="D24" s="419"/>
      <c r="E24" s="508" t="s">
        <v>203</v>
      </c>
      <c r="F24" s="544"/>
      <c r="G24" s="545"/>
      <c r="H24" s="545"/>
      <c r="I24" s="546"/>
      <c r="J24" s="547">
        <f>'クラウド利用費'!J33</f>
        <v>0</v>
      </c>
      <c r="K24" s="337">
        <f>'クラウド利用費'!K33</f>
        <v>0</v>
      </c>
      <c r="L24" s="337">
        <f>'クラウド利用費'!L33</f>
        <v>0</v>
      </c>
      <c r="M24" s="337">
        <f t="shared" si="3"/>
        <v>0</v>
      </c>
      <c r="N24" s="67"/>
      <c r="O24" s="685" t="s">
        <v>203</v>
      </c>
      <c r="P24" s="685"/>
      <c r="Q24" s="461">
        <f t="shared" si="4"/>
        <v>0</v>
      </c>
      <c r="R24" s="428">
        <f>IF(Q24=0,"",IF(SUM($Q$19:$Q$20)&gt;0,RANK(S24,$S$21:$S$24)+1,RANK(S24,$S$21:$S$24)))</f>
      </c>
      <c r="S24" s="422">
        <f>IF(SUM($S$19:$S$20)-$Q$27&gt;=0,0,ROUNDDOWN(Q24/$Q$26*$Q$30,0))</f>
        <v>0</v>
      </c>
      <c r="T24" s="464">
        <f t="shared" si="5"/>
        <v>0</v>
      </c>
      <c r="U24" s="423">
        <f t="shared" si="6"/>
        <v>0</v>
      </c>
      <c r="V24" s="427" t="s">
        <v>123</v>
      </c>
      <c r="W24" s="298"/>
      <c r="Y24" s="183"/>
      <c r="AH24" s="53"/>
      <c r="AJ24" s="39"/>
      <c r="AK24" s="39"/>
      <c r="AL24" s="39"/>
      <c r="AM24" s="39"/>
      <c r="AN24" s="39"/>
      <c r="AO24" s="39"/>
      <c r="AP24" s="39"/>
      <c r="AQ24" s="39"/>
      <c r="AR24" s="39"/>
      <c r="AW24" s="39"/>
      <c r="AX24" s="39"/>
      <c r="AZ24" s="41"/>
      <c r="BA24" s="41"/>
      <c r="BB24" s="41"/>
    </row>
    <row r="25" spans="1:57" s="41" customFormat="1" ht="30" customHeight="1">
      <c r="A25" s="416"/>
      <c r="B25" s="416"/>
      <c r="C25" s="417"/>
      <c r="D25" s="419"/>
      <c r="E25" s="548" t="s">
        <v>42</v>
      </c>
      <c r="F25" s="549">
        <f>SUM(F19:F24)</f>
        <v>0</v>
      </c>
      <c r="G25" s="549">
        <f>SUM(G19:G24)</f>
        <v>0</v>
      </c>
      <c r="H25" s="549">
        <f aca="true" t="shared" si="7" ref="H25:M25">SUM(H19:H24)</f>
        <v>0</v>
      </c>
      <c r="I25" s="549">
        <f t="shared" si="7"/>
        <v>0</v>
      </c>
      <c r="J25" s="549">
        <f t="shared" si="7"/>
        <v>0</v>
      </c>
      <c r="K25" s="549">
        <f t="shared" si="7"/>
        <v>0</v>
      </c>
      <c r="L25" s="549">
        <f t="shared" si="7"/>
        <v>0</v>
      </c>
      <c r="M25" s="549">
        <f t="shared" si="7"/>
        <v>0</v>
      </c>
      <c r="N25" s="67"/>
      <c r="O25" s="683" t="s">
        <v>17</v>
      </c>
      <c r="P25" s="684"/>
      <c r="Q25" s="2">
        <f>SUM(Q19:Q24)</f>
        <v>0</v>
      </c>
      <c r="R25" s="424"/>
      <c r="S25" s="429">
        <f>SUM(S19:S24)</f>
        <v>0</v>
      </c>
      <c r="T25" s="2">
        <f>SUM(T19:T24)</f>
        <v>0</v>
      </c>
      <c r="U25" s="430"/>
      <c r="V25" s="47"/>
      <c r="W25" s="299"/>
      <c r="Y25" s="146"/>
      <c r="Z25" s="286" t="str">
        <f>IF(AND($Z$26="○",OR(事業類型="一般型",事業類型="成長分野型")),"判定6（仮）","判定6")</f>
        <v>判定6</v>
      </c>
      <c r="AA25" s="659" t="s">
        <v>189</v>
      </c>
      <c r="AB25" s="660"/>
      <c r="AC25" s="661"/>
      <c r="AH25" s="54"/>
      <c r="AI25" s="38" t="s">
        <v>193</v>
      </c>
      <c r="AJ25" s="38"/>
      <c r="AK25" s="38"/>
      <c r="AL25" s="38"/>
      <c r="AM25" s="38"/>
      <c r="AN25" s="38"/>
      <c r="AO25" s="38"/>
      <c r="AP25" s="38"/>
      <c r="AQ25" s="38"/>
      <c r="AR25" s="38"/>
      <c r="AS25" s="39"/>
      <c r="AT25" s="39"/>
      <c r="AU25" s="39"/>
      <c r="AV25" s="39"/>
      <c r="AW25" s="38"/>
      <c r="AX25" s="38"/>
      <c r="AZ25" s="38"/>
      <c r="BA25" s="38"/>
      <c r="BB25" s="38"/>
      <c r="BC25" s="38"/>
      <c r="BD25" s="38"/>
      <c r="BE25" s="38"/>
    </row>
    <row r="26" spans="1:44" ht="30" customHeight="1">
      <c r="A26" s="418"/>
      <c r="B26" s="418"/>
      <c r="C26" s="419"/>
      <c r="D26" s="419"/>
      <c r="E26" s="553" t="s">
        <v>284</v>
      </c>
      <c r="F26" s="551"/>
      <c r="G26" s="551"/>
      <c r="H26" s="551"/>
      <c r="I26" s="551"/>
      <c r="J26" s="551"/>
      <c r="K26" s="551"/>
      <c r="L26" s="554"/>
      <c r="M26" s="554"/>
      <c r="O26" s="630" t="s">
        <v>44</v>
      </c>
      <c r="P26" s="631"/>
      <c r="Q26" s="431">
        <f>Q25-SUM(Q19:Q20)</f>
        <v>0</v>
      </c>
      <c r="R26" s="340" t="s">
        <v>45</v>
      </c>
      <c r="S26" s="432">
        <f>IF(ISERROR(VLOOKUP(2,$R$19:$S$24,2,FALSE)),0,VLOOKUP(2,$R$19:$S$24,2,FALSE))</f>
        <v>0</v>
      </c>
      <c r="T26" s="300" t="s">
        <v>235</v>
      </c>
      <c r="U26" s="302"/>
      <c r="V26" s="47"/>
      <c r="W26" s="298"/>
      <c r="Y26" s="195"/>
      <c r="Z26" s="618" t="str">
        <f>AR30</f>
        <v>×</v>
      </c>
      <c r="AA26" s="620" t="str">
        <f>AP30</f>
        <v>機械装置費で補助対象経費にして単価５０万円以上の設備投資が必要</v>
      </c>
      <c r="AB26" s="620"/>
      <c r="AC26" s="621"/>
      <c r="AH26" s="54"/>
      <c r="AI26" s="648" t="s">
        <v>83</v>
      </c>
      <c r="AJ26" s="665" t="str">
        <f>'設定'!F3</f>
        <v>一般型</v>
      </c>
      <c r="AK26" s="663"/>
      <c r="AL26" s="664"/>
      <c r="AM26" s="662" t="str">
        <f>'設定'!F4</f>
        <v>小規模型</v>
      </c>
      <c r="AN26" s="663"/>
      <c r="AO26" s="664"/>
      <c r="AP26" s="646" t="s">
        <v>77</v>
      </c>
      <c r="AQ26" s="646"/>
      <c r="AR26" s="647"/>
    </row>
    <row r="27" spans="1:44" ht="30" customHeight="1" thickBot="1">
      <c r="A27" s="418"/>
      <c r="B27" s="418"/>
      <c r="C27" s="419"/>
      <c r="D27" s="419"/>
      <c r="E27" s="555"/>
      <c r="F27" s="551"/>
      <c r="G27" s="551"/>
      <c r="H27" s="551"/>
      <c r="I27" s="551"/>
      <c r="J27" s="551"/>
      <c r="K27" s="552"/>
      <c r="L27" s="551"/>
      <c r="M27" s="556"/>
      <c r="O27" s="630" t="s">
        <v>46</v>
      </c>
      <c r="P27" s="631"/>
      <c r="Q27" s="431">
        <f>MIN(Q25,補助上限額,入力_補助金交付決定額)</f>
        <v>0</v>
      </c>
      <c r="R27" s="340" t="s">
        <v>47</v>
      </c>
      <c r="S27" s="432">
        <f>SUMIF(R19:R24,2,S19:S24)</f>
        <v>0</v>
      </c>
      <c r="T27" s="300" t="s">
        <v>234</v>
      </c>
      <c r="U27" s="302"/>
      <c r="V27" s="47"/>
      <c r="W27" s="298"/>
      <c r="Z27" s="619"/>
      <c r="AA27" s="640">
        <f>AQ30</f>
        <v>0</v>
      </c>
      <c r="AB27" s="640"/>
      <c r="AC27" s="641"/>
      <c r="AH27" s="54"/>
      <c r="AI27" s="649"/>
      <c r="AJ27" s="55" t="s">
        <v>74</v>
      </c>
      <c r="AK27" s="56" t="s">
        <v>75</v>
      </c>
      <c r="AL27" s="56" t="s">
        <v>76</v>
      </c>
      <c r="AM27" s="56" t="s">
        <v>74</v>
      </c>
      <c r="AN27" s="56" t="s">
        <v>75</v>
      </c>
      <c r="AO27" s="56" t="s">
        <v>76</v>
      </c>
      <c r="AP27" s="57" t="s">
        <v>74</v>
      </c>
      <c r="AQ27" s="56" t="s">
        <v>75</v>
      </c>
      <c r="AR27" s="56" t="s">
        <v>76</v>
      </c>
    </row>
    <row r="28" spans="1:44" ht="30" customHeight="1" thickTop="1">
      <c r="A28" s="418"/>
      <c r="B28" s="418"/>
      <c r="C28" s="419"/>
      <c r="D28" s="419"/>
      <c r="E28" s="557"/>
      <c r="F28" s="557"/>
      <c r="G28" s="557"/>
      <c r="H28" s="557"/>
      <c r="I28" s="557"/>
      <c r="J28" s="557"/>
      <c r="K28" s="557"/>
      <c r="L28" s="557"/>
      <c r="M28" s="557"/>
      <c r="O28" s="630" t="s">
        <v>58</v>
      </c>
      <c r="P28" s="631"/>
      <c r="Q28" s="431">
        <f>MAX(Q27-SUM(Q19:Q20),0)</f>
        <v>0</v>
      </c>
      <c r="R28" s="341" t="s">
        <v>69</v>
      </c>
      <c r="S28" s="433">
        <f>MIN(Q29-(S25-SUM(S19:S20)),Q27-S25)</f>
        <v>0</v>
      </c>
      <c r="T28" s="302"/>
      <c r="U28" s="302"/>
      <c r="V28" s="47"/>
      <c r="W28" s="298"/>
      <c r="Z28" s="41"/>
      <c r="AA28" s="41"/>
      <c r="AB28" s="41"/>
      <c r="AC28" s="41"/>
      <c r="AH28" s="443"/>
      <c r="AI28" s="58" t="s">
        <v>25</v>
      </c>
      <c r="AJ28" s="399">
        <f>補助上限額</f>
        <v>10300000</v>
      </c>
      <c r="AK28" s="393">
        <f>$M$25</f>
        <v>0</v>
      </c>
      <c r="AL28" s="394" t="str">
        <f>IF(AJ28-AK28&gt;=0,"○","×")</f>
        <v>○</v>
      </c>
      <c r="AM28" s="392">
        <f>補助上限額</f>
        <v>10300000</v>
      </c>
      <c r="AN28" s="393">
        <f>$M$25</f>
        <v>0</v>
      </c>
      <c r="AO28" s="394" t="str">
        <f>IF(AM28-AN28&gt;=0,"○","×")</f>
        <v>○</v>
      </c>
      <c r="AP28" s="442">
        <f aca="true" t="shared" si="8" ref="AP28:AR35">IF(入力_事業類型Ⅱ=1,AJ28,AM28)</f>
        <v>10300000</v>
      </c>
      <c r="AQ28" s="440">
        <f t="shared" si="8"/>
        <v>0</v>
      </c>
      <c r="AR28" s="441" t="str">
        <f t="shared" si="8"/>
        <v>○</v>
      </c>
    </row>
    <row r="29" spans="15:44" ht="30" customHeight="1">
      <c r="O29" s="630" t="s">
        <v>59</v>
      </c>
      <c r="P29" s="631"/>
      <c r="Q29" s="431">
        <f>5000000</f>
        <v>5000000</v>
      </c>
      <c r="R29" s="340" t="s">
        <v>70</v>
      </c>
      <c r="S29" s="434">
        <f>IF(S26=0,0,S27/S26)</f>
        <v>0</v>
      </c>
      <c r="T29" s="303"/>
      <c r="U29" s="302"/>
      <c r="V29" s="47"/>
      <c r="W29" s="298"/>
      <c r="Z29" s="286" t="s">
        <v>190</v>
      </c>
      <c r="AA29" s="642" t="s">
        <v>191</v>
      </c>
      <c r="AB29" s="642"/>
      <c r="AC29" s="643"/>
      <c r="AH29" s="443"/>
      <c r="AI29" s="60" t="s">
        <v>80</v>
      </c>
      <c r="AJ29" s="400">
        <f>補助下限額</f>
        <v>1000000</v>
      </c>
      <c r="AK29" s="24">
        <f>$M$25</f>
        <v>0</v>
      </c>
      <c r="AL29" s="395" t="str">
        <f>IF(AK29-AJ29&gt;=0,"○","×")</f>
        <v>×</v>
      </c>
      <c r="AM29" s="61">
        <f>補助下限額</f>
        <v>1000000</v>
      </c>
      <c r="AN29" s="24">
        <f>$M$25</f>
        <v>0</v>
      </c>
      <c r="AO29" s="395" t="str">
        <f>IF(AN29-AM29&gt;=0,"○","×")</f>
        <v>×</v>
      </c>
      <c r="AP29" s="442">
        <f t="shared" si="8"/>
        <v>1000000</v>
      </c>
      <c r="AQ29" s="440">
        <f t="shared" si="8"/>
        <v>0</v>
      </c>
      <c r="AR29" s="441" t="str">
        <f t="shared" si="8"/>
        <v>×</v>
      </c>
    </row>
    <row r="30" spans="2:44" ht="30" customHeight="1">
      <c r="B30" s="183"/>
      <c r="C30" s="196"/>
      <c r="D30" s="196"/>
      <c r="O30" s="632" t="s">
        <v>233</v>
      </c>
      <c r="P30" s="633"/>
      <c r="Q30" s="431">
        <f>MIN(Q27,Q28,Q29)</f>
        <v>0</v>
      </c>
      <c r="R30" s="342" t="s">
        <v>232</v>
      </c>
      <c r="S30" s="433">
        <f>IF(S29=0,0,ROUNDDOWN(S28/S29,0))</f>
        <v>0</v>
      </c>
      <c r="U30" s="302"/>
      <c r="V30" s="47"/>
      <c r="W30" s="298"/>
      <c r="Z30" s="644" t="str">
        <f>AR31</f>
        <v>○</v>
      </c>
      <c r="AA30" s="722" t="str">
        <f>AP31</f>
        <v>機械装置費以外の経費の補助金交付申請額は５００万円以下</v>
      </c>
      <c r="AB30" s="723"/>
      <c r="AC30" s="724"/>
      <c r="AH30" s="443"/>
      <c r="AI30" s="62" t="s">
        <v>26</v>
      </c>
      <c r="AJ30" s="401" t="s">
        <v>82</v>
      </c>
      <c r="AK30" s="397">
        <f>$L$19</f>
        <v>0</v>
      </c>
      <c r="AL30" s="395" t="str">
        <f>IF(AK30&gt;=500000,"○","×")</f>
        <v>×</v>
      </c>
      <c r="AM30" s="398" t="s">
        <v>82</v>
      </c>
      <c r="AN30" s="397">
        <f>$L$19</f>
        <v>0</v>
      </c>
      <c r="AO30" s="395" t="str">
        <f>IF(AN30&gt;=500000,"○","×")</f>
        <v>×</v>
      </c>
      <c r="AP30" s="442" t="str">
        <f t="shared" si="8"/>
        <v>機械装置費で補助対象経費にして単価５０万円以上の設備投資が必要</v>
      </c>
      <c r="AQ30" s="440">
        <f t="shared" si="8"/>
        <v>0</v>
      </c>
      <c r="AR30" s="441" t="str">
        <f t="shared" si="8"/>
        <v>×</v>
      </c>
    </row>
    <row r="31" spans="2:44" ht="30" customHeight="1">
      <c r="B31" s="183"/>
      <c r="C31" s="196"/>
      <c r="D31" s="196"/>
      <c r="U31" s="301"/>
      <c r="V31" s="47"/>
      <c r="W31" s="298"/>
      <c r="Z31" s="645"/>
      <c r="AA31" s="640">
        <f>AQ31</f>
        <v>0</v>
      </c>
      <c r="AB31" s="640"/>
      <c r="AC31" s="641"/>
      <c r="AH31" s="443"/>
      <c r="AI31" s="62" t="s">
        <v>27</v>
      </c>
      <c r="AJ31" s="401" t="s">
        <v>35</v>
      </c>
      <c r="AK31" s="397">
        <f>$M$25-SUM($M$19:$M$20)</f>
        <v>0</v>
      </c>
      <c r="AL31" s="395" t="str">
        <f>IF(AK31&lt;=5000000,"○","×")</f>
        <v>○</v>
      </c>
      <c r="AM31" s="398" t="s">
        <v>35</v>
      </c>
      <c r="AN31" s="397">
        <f>$M$25-SUM($M$19:$M$20)</f>
        <v>0</v>
      </c>
      <c r="AO31" s="395" t="str">
        <f>IF(AN31&lt;=5000000,"○","×")</f>
        <v>○</v>
      </c>
      <c r="AP31" s="442" t="str">
        <f t="shared" si="8"/>
        <v>機械装置費以外の経費の補助金交付申請額は５００万円以下</v>
      </c>
      <c r="AQ31" s="440">
        <f t="shared" si="8"/>
        <v>0</v>
      </c>
      <c r="AR31" s="441" t="str">
        <f t="shared" si="8"/>
        <v>○</v>
      </c>
    </row>
    <row r="32" spans="2:57" ht="30" customHeight="1">
      <c r="B32" s="183"/>
      <c r="C32" s="145"/>
      <c r="D32" s="267"/>
      <c r="U32" s="301"/>
      <c r="V32" s="47"/>
      <c r="W32" s="298"/>
      <c r="AH32" s="66"/>
      <c r="AI32" s="62" t="s">
        <v>18</v>
      </c>
      <c r="AJ32" s="401" t="s">
        <v>248</v>
      </c>
      <c r="AK32" s="397">
        <f>$L$21</f>
        <v>0</v>
      </c>
      <c r="AL32" s="395" t="str">
        <f>IF($L$25/3-$L$21&gt;=0,"○","×")</f>
        <v>○</v>
      </c>
      <c r="AM32" s="396" t="s">
        <v>248</v>
      </c>
      <c r="AN32" s="397">
        <f>$L$21</f>
        <v>0</v>
      </c>
      <c r="AO32" s="395" t="str">
        <f>IF($L$25/3-$L$21&gt;=0,"○","×")</f>
        <v>○</v>
      </c>
      <c r="AP32" s="442" t="str">
        <f t="shared" si="8"/>
        <v>技術導入費が補助対象経費の1/3を超えていないか</v>
      </c>
      <c r="AQ32" s="440">
        <f t="shared" si="8"/>
        <v>0</v>
      </c>
      <c r="AR32" s="441" t="str">
        <f t="shared" si="8"/>
        <v>○</v>
      </c>
      <c r="BC32" s="39"/>
      <c r="BD32" s="39"/>
      <c r="BE32" s="39"/>
    </row>
    <row r="33" spans="2:57" ht="30" customHeight="1">
      <c r="B33" s="183"/>
      <c r="C33" s="145"/>
      <c r="D33" s="267"/>
      <c r="E33" s="145"/>
      <c r="F33" s="145"/>
      <c r="G33" s="145"/>
      <c r="H33" s="145"/>
      <c r="I33" s="145"/>
      <c r="J33" s="145"/>
      <c r="K33" s="145"/>
      <c r="L33" s="145"/>
      <c r="M33" s="145"/>
      <c r="U33" s="304"/>
      <c r="V33" s="47"/>
      <c r="W33" s="298"/>
      <c r="Z33" s="286" t="s">
        <v>250</v>
      </c>
      <c r="AA33" s="642" t="s">
        <v>251</v>
      </c>
      <c r="AB33" s="642"/>
      <c r="AC33" s="643"/>
      <c r="AH33" s="66"/>
      <c r="AI33" s="62" t="s">
        <v>54</v>
      </c>
      <c r="AJ33" s="401" t="s">
        <v>249</v>
      </c>
      <c r="AK33" s="397">
        <f>$L$22</f>
        <v>0</v>
      </c>
      <c r="AL33" s="395" t="str">
        <f>IF(AND(入力_事業類型Ⅲ=2,AK33=0),"×","〇")</f>
        <v>×</v>
      </c>
      <c r="AM33" s="398" t="s">
        <v>249</v>
      </c>
      <c r="AN33" s="397">
        <f>$L$22</f>
        <v>0</v>
      </c>
      <c r="AO33" s="395" t="str">
        <f>IF(AND(入力_事業類型Ⅲ=2,AN33=0),"×","〇")</f>
        <v>×</v>
      </c>
      <c r="AP33" s="442" t="str">
        <f t="shared" si="8"/>
        <v>専門家の活用ありで専門家経費を使用しているか</v>
      </c>
      <c r="AQ33" s="440">
        <f t="shared" si="8"/>
        <v>0</v>
      </c>
      <c r="AR33" s="441" t="str">
        <f t="shared" si="8"/>
        <v>×</v>
      </c>
      <c r="BC33" s="39"/>
      <c r="BD33" s="39"/>
      <c r="BE33" s="47"/>
    </row>
    <row r="34" spans="2:57" ht="40.5" customHeight="1">
      <c r="B34" s="145"/>
      <c r="C34" s="197"/>
      <c r="D34" s="534"/>
      <c r="F34" s="197"/>
      <c r="G34" s="197"/>
      <c r="H34" s="197"/>
      <c r="I34" s="197"/>
      <c r="J34" s="197"/>
      <c r="K34" s="186"/>
      <c r="L34" s="145"/>
      <c r="M34" s="187"/>
      <c r="T34" s="303"/>
      <c r="U34" s="304"/>
      <c r="V34" s="47"/>
      <c r="W34" s="298"/>
      <c r="Z34" s="644" t="str">
        <f>AR33</f>
        <v>×</v>
      </c>
      <c r="AA34" s="731" t="s">
        <v>265</v>
      </c>
      <c r="AB34" s="732"/>
      <c r="AC34" s="733"/>
      <c r="AH34" s="66"/>
      <c r="AI34" s="62" t="s">
        <v>225</v>
      </c>
      <c r="AJ34" s="400">
        <f>入力_補助対象経費</f>
        <v>0</v>
      </c>
      <c r="AK34" s="24">
        <f>$L$25</f>
        <v>0</v>
      </c>
      <c r="AL34" s="395" t="str">
        <f>IF(AJ34-AK34&gt;=0,"○","×")</f>
        <v>○</v>
      </c>
      <c r="AM34" s="61">
        <f>入力_補助対象経費</f>
        <v>0</v>
      </c>
      <c r="AN34" s="24">
        <f>$L$25</f>
        <v>0</v>
      </c>
      <c r="AO34" s="395" t="str">
        <f>IF(AM34-AN34&gt;=0,"○","×")</f>
        <v>○</v>
      </c>
      <c r="AP34" s="61">
        <f t="shared" si="8"/>
        <v>0</v>
      </c>
      <c r="AQ34" s="24">
        <f t="shared" si="8"/>
        <v>0</v>
      </c>
      <c r="AR34" s="441" t="str">
        <f t="shared" si="8"/>
        <v>○</v>
      </c>
      <c r="BC34" s="39"/>
      <c r="BD34" s="39"/>
      <c r="BE34" s="47"/>
    </row>
    <row r="35" spans="15:44" ht="30" customHeight="1">
      <c r="O35" s="305"/>
      <c r="P35" s="305"/>
      <c r="Q35" s="305"/>
      <c r="R35" s="306"/>
      <c r="S35" s="305"/>
      <c r="T35" s="307"/>
      <c r="U35" s="307"/>
      <c r="V35" s="307"/>
      <c r="W35" s="308"/>
      <c r="Z35" s="645"/>
      <c r="AA35" s="734"/>
      <c r="AB35" s="735"/>
      <c r="AC35" s="736"/>
      <c r="AH35" s="66"/>
      <c r="AI35" s="60" t="s">
        <v>226</v>
      </c>
      <c r="AJ35" s="400">
        <f>入力_補助金交付決定額</f>
        <v>0</v>
      </c>
      <c r="AK35" s="24">
        <f>$M$25</f>
        <v>0</v>
      </c>
      <c r="AL35" s="395" t="str">
        <f>IF(AJ35-AK35&gt;=0,"○","×")</f>
        <v>○</v>
      </c>
      <c r="AM35" s="61">
        <f>入力_補助金交付決定額</f>
        <v>0</v>
      </c>
      <c r="AN35" s="24">
        <f>$M$25</f>
        <v>0</v>
      </c>
      <c r="AO35" s="395" t="str">
        <f>IF(AM35-AN35&gt;=0,"○","×")</f>
        <v>○</v>
      </c>
      <c r="AP35" s="442">
        <f t="shared" si="8"/>
        <v>0</v>
      </c>
      <c r="AQ35" s="440">
        <f t="shared" si="8"/>
        <v>0</v>
      </c>
      <c r="AR35" s="441" t="str">
        <f t="shared" si="8"/>
        <v>○</v>
      </c>
    </row>
    <row r="36" spans="18:35" ht="30" customHeight="1">
      <c r="R36" s="59"/>
      <c r="AH36" s="66"/>
      <c r="AI36" s="420"/>
    </row>
    <row r="37" spans="15:35" ht="30" customHeight="1" thickBot="1">
      <c r="O37" s="199"/>
      <c r="P37" s="146"/>
      <c r="Q37" s="200" t="s">
        <v>124</v>
      </c>
      <c r="R37" s="146"/>
      <c r="S37" s="146"/>
      <c r="T37" s="146"/>
      <c r="U37" s="146"/>
      <c r="V37" s="146"/>
      <c r="W37" s="201"/>
      <c r="X37" s="201"/>
      <c r="Y37" s="146"/>
      <c r="Z37" s="172" t="s">
        <v>125</v>
      </c>
      <c r="AA37" s="172" t="s">
        <v>125</v>
      </c>
      <c r="AB37" s="172" t="s">
        <v>125</v>
      </c>
      <c r="AC37" s="146"/>
      <c r="AD37" s="146"/>
      <c r="AH37" s="66"/>
      <c r="AI37" s="67"/>
    </row>
    <row r="38" spans="15:35" ht="30" customHeight="1">
      <c r="O38" s="199"/>
      <c r="P38" s="634" t="s">
        <v>23</v>
      </c>
      <c r="Q38" s="636" t="s">
        <v>126</v>
      </c>
      <c r="R38" s="636" t="s">
        <v>127</v>
      </c>
      <c r="S38" s="636" t="s">
        <v>128</v>
      </c>
      <c r="T38" s="704" t="s">
        <v>129</v>
      </c>
      <c r="U38" s="202" t="s">
        <v>63</v>
      </c>
      <c r="V38" s="203" t="s">
        <v>64</v>
      </c>
      <c r="W38" s="202" t="s">
        <v>65</v>
      </c>
      <c r="X38" s="202" t="s">
        <v>130</v>
      </c>
      <c r="Y38" s="202" t="s">
        <v>131</v>
      </c>
      <c r="Z38" s="202" t="s">
        <v>132</v>
      </c>
      <c r="AA38" s="202" t="s">
        <v>89</v>
      </c>
      <c r="AB38" s="202" t="s">
        <v>247</v>
      </c>
      <c r="AC38" s="626" t="s">
        <v>133</v>
      </c>
      <c r="AD38" s="712" t="s">
        <v>36</v>
      </c>
      <c r="AH38" s="66"/>
      <c r="AI38" s="67"/>
    </row>
    <row r="39" spans="15:34" ht="30" customHeight="1">
      <c r="O39" s="199"/>
      <c r="P39" s="635"/>
      <c r="Q39" s="637"/>
      <c r="R39" s="637"/>
      <c r="S39" s="637"/>
      <c r="T39" s="705"/>
      <c r="U39" s="687" t="s">
        <v>259</v>
      </c>
      <c r="V39" s="686" t="s">
        <v>134</v>
      </c>
      <c r="W39" s="687" t="str">
        <f>"実績額の補助金の額は補助対象経費の"&amp;補助名&amp;"以下か"</f>
        <v>実績額の補助金の額は補助対象経費の２／３以下か</v>
      </c>
      <c r="X39" s="639" t="s">
        <v>263</v>
      </c>
      <c r="Y39" s="688" t="s">
        <v>258</v>
      </c>
      <c r="Z39" s="639" t="s">
        <v>135</v>
      </c>
      <c r="AA39" s="639" t="s">
        <v>136</v>
      </c>
      <c r="AB39" s="639" t="s">
        <v>252</v>
      </c>
      <c r="AC39" s="626"/>
      <c r="AD39" s="713"/>
      <c r="AH39" s="47"/>
    </row>
    <row r="40" spans="15:34" ht="30" customHeight="1" thickBot="1">
      <c r="O40" s="199"/>
      <c r="P40" s="635"/>
      <c r="Q40" s="638"/>
      <c r="R40" s="638"/>
      <c r="S40" s="638"/>
      <c r="T40" s="705"/>
      <c r="U40" s="687"/>
      <c r="V40" s="686"/>
      <c r="W40" s="687"/>
      <c r="X40" s="639"/>
      <c r="Y40" s="689"/>
      <c r="Z40" s="639"/>
      <c r="AA40" s="639"/>
      <c r="AB40" s="639"/>
      <c r="AC40" s="626"/>
      <c r="AD40" s="714"/>
      <c r="AH40" s="39"/>
    </row>
    <row r="41" spans="14:37" ht="30" customHeight="1" thickTop="1">
      <c r="N41" s="198"/>
      <c r="O41" s="347" t="s">
        <v>52</v>
      </c>
      <c r="P41" s="504" t="str">
        <f>IF(AND(U41&lt;&gt;"×",V41&lt;&gt;"×",W41&lt;&gt;"×",X41&lt;&gt;"×",Y41&lt;&gt;"×",Z41&lt;&gt;"×",AA41&lt;&gt;"×",AB41&lt;&gt;"×"),"○","×")</f>
        <v>×</v>
      </c>
      <c r="Q41" s="752">
        <f>(I19-M19)+(I20-M20)</f>
        <v>0</v>
      </c>
      <c r="R41" s="754">
        <f>IF(Q41&gt;=0,0,Q41)</f>
        <v>0</v>
      </c>
      <c r="S41" s="752">
        <f>IF(Q41&lt;0,0,IF(Q41-T41&gt;=0,T41,Q41))</f>
        <v>0</v>
      </c>
      <c r="T41" s="752">
        <f>ROUNDDOWN($I19*0.2,0)+ROUNDDOWN($I20*0.2,0)</f>
        <v>0</v>
      </c>
      <c r="U41" s="348" t="str">
        <f aca="true" t="shared" si="9" ref="U41:U46">IF(OR(A19="×",C19="×"),"×","○")</f>
        <v>○</v>
      </c>
      <c r="V41" s="756" t="str">
        <f>IF(AND(IF(ABS(Q41)-T41&lt;=0,"○","×")="×",R41&lt;0),"×","○")</f>
        <v>○</v>
      </c>
      <c r="W41" s="348" t="str">
        <f aca="true" t="shared" si="10" ref="W41:W46">IF(M19-Q60&lt;=0,"○","×")</f>
        <v>○</v>
      </c>
      <c r="X41" s="348"/>
      <c r="Y41" s="348" t="str">
        <f aca="true" t="shared" si="11" ref="Y41:Y46">IF(B19="×","×","○")</f>
        <v>○</v>
      </c>
      <c r="Z41" s="348" t="str">
        <f>$Z$26</f>
        <v>×</v>
      </c>
      <c r="AA41" s="352"/>
      <c r="AB41" s="352"/>
      <c r="AC41" s="353">
        <f aca="true" t="shared" si="12" ref="AC41:AC46">M19</f>
        <v>0</v>
      </c>
      <c r="AD41" s="627" t="str">
        <f>IF(AND(P41="○",P42="○",P43="○",P44="○",P45="○",P46="○",Z18="○",Z20="○",Z22="○"),"○","×")</f>
        <v>×</v>
      </c>
      <c r="AH41" s="39"/>
      <c r="AK41" s="317"/>
    </row>
    <row r="42" spans="14:38" ht="30" customHeight="1" thickBot="1">
      <c r="N42" s="198"/>
      <c r="O42" s="347" t="s">
        <v>53</v>
      </c>
      <c r="P42" s="504" t="str">
        <f>IF(AND(U42&lt;&gt;"×",V41&lt;&gt;"×",W42&lt;&gt;"×",X42&lt;&gt;"×",Y42&lt;&gt;"×",Z42&lt;&gt;"×",AA42&lt;&gt;"×",AB42&lt;&gt;"×"),"○","×")</f>
        <v>×</v>
      </c>
      <c r="Q42" s="753"/>
      <c r="R42" s="755"/>
      <c r="S42" s="753"/>
      <c r="T42" s="753"/>
      <c r="U42" s="348" t="str">
        <f t="shared" si="9"/>
        <v>○</v>
      </c>
      <c r="V42" s="757"/>
      <c r="W42" s="348" t="str">
        <f t="shared" si="10"/>
        <v>○</v>
      </c>
      <c r="X42" s="348"/>
      <c r="Y42" s="348" t="str">
        <f t="shared" si="11"/>
        <v>○</v>
      </c>
      <c r="Z42" s="348" t="str">
        <f>$Z$26</f>
        <v>×</v>
      </c>
      <c r="AA42" s="352"/>
      <c r="AB42" s="352"/>
      <c r="AC42" s="353">
        <f t="shared" si="12"/>
        <v>0</v>
      </c>
      <c r="AD42" s="628"/>
      <c r="AI42" s="26" t="s">
        <v>37</v>
      </c>
      <c r="AJ42" s="27"/>
      <c r="AK42" s="27"/>
      <c r="AL42" s="64"/>
    </row>
    <row r="43" spans="14:38" ht="30" customHeight="1" thickTop="1">
      <c r="N43" s="198"/>
      <c r="O43" s="347" t="s">
        <v>18</v>
      </c>
      <c r="P43" s="348" t="str">
        <f>IF(AND(U43&lt;&gt;"×",V43&lt;&gt;"×",W43&lt;&gt;"×",X43&lt;&gt;"×",Y43&lt;&gt;"×",Z43&lt;&gt;"×",AA43&lt;&gt;"×",AB43&lt;&gt;"×"),"○","×")</f>
        <v>○</v>
      </c>
      <c r="Q43" s="349">
        <f>(I21-M21)</f>
        <v>0</v>
      </c>
      <c r="R43" s="444">
        <f>IF(Q43&gt;=0,0,Q43*-1)</f>
        <v>0</v>
      </c>
      <c r="S43" s="350">
        <f>IF(Q43&lt;0,0,IF(Q43-T43&gt;=0,T43,Q43))</f>
        <v>0</v>
      </c>
      <c r="T43" s="336">
        <f>ROUNDDOWN($I21*0.2,0)</f>
        <v>0</v>
      </c>
      <c r="U43" s="348" t="str">
        <f t="shared" si="9"/>
        <v>○</v>
      </c>
      <c r="V43" s="351" t="str">
        <f>IF(AND(IF(ABS(Q43)-T43&lt;=0,"○","×")="×",R43&gt;0),"×","○")</f>
        <v>○</v>
      </c>
      <c r="W43" s="348" t="str">
        <f t="shared" si="10"/>
        <v>○</v>
      </c>
      <c r="X43" s="348" t="str">
        <f>AR32</f>
        <v>○</v>
      </c>
      <c r="Y43" s="348" t="str">
        <f t="shared" si="11"/>
        <v>○</v>
      </c>
      <c r="Z43" s="348"/>
      <c r="AA43" s="352">
        <f>IF(AND(OR(F21="",F21=0),OR(J21="",J21=0)),"",$Z$30)</f>
      </c>
      <c r="AB43" s="352"/>
      <c r="AC43" s="353">
        <f t="shared" si="12"/>
        <v>0</v>
      </c>
      <c r="AD43" s="628"/>
      <c r="AH43" s="41"/>
      <c r="AI43" s="30" t="s">
        <v>38</v>
      </c>
      <c r="AJ43" s="749" t="s">
        <v>31</v>
      </c>
      <c r="AK43" s="750"/>
      <c r="AL43" s="751"/>
    </row>
    <row r="44" spans="14:54" ht="30" customHeight="1">
      <c r="N44" s="198"/>
      <c r="O44" s="347" t="s">
        <v>54</v>
      </c>
      <c r="P44" s="348" t="str">
        <f>IF(AND(U44&lt;&gt;"×",V44&lt;&gt;"×",W44&lt;&gt;"×",X44&lt;&gt;"×",Y44&lt;&gt;"×",Z44&lt;&gt;"×",AA44&lt;&gt;"×",AB44&lt;&gt;"×"),"○","×")</f>
        <v>×</v>
      </c>
      <c r="Q44" s="349">
        <f>(I22-M22)</f>
        <v>0</v>
      </c>
      <c r="R44" s="444">
        <f>IF(Q44&gt;=0,0,Q44*-1)</f>
        <v>0</v>
      </c>
      <c r="S44" s="350">
        <f>IF(Q44&lt;0,0,IF(Q44-T44&gt;=0,T44,Q44))</f>
        <v>0</v>
      </c>
      <c r="T44" s="350">
        <f>ROUNDDOWN($I22*0.2,0)</f>
        <v>0</v>
      </c>
      <c r="U44" s="348" t="str">
        <f t="shared" si="9"/>
        <v>○</v>
      </c>
      <c r="V44" s="351" t="str">
        <f>IF(AND(IF(ABS(Q44)-T44&lt;=0,"○","×")="×",R44&gt;0),"×","○")</f>
        <v>○</v>
      </c>
      <c r="W44" s="348" t="str">
        <f t="shared" si="10"/>
        <v>○</v>
      </c>
      <c r="X44" s="348"/>
      <c r="Y44" s="348" t="str">
        <f t="shared" si="11"/>
        <v>○</v>
      </c>
      <c r="Z44" s="348"/>
      <c r="AA44" s="352">
        <f>IF(AND(OR(F22="",F22=0),OR(J22="",J22=0)),"",$Z$30)</f>
      </c>
      <c r="AB44" s="352" t="str">
        <f>Z34</f>
        <v>×</v>
      </c>
      <c r="AC44" s="353">
        <f t="shared" si="12"/>
        <v>0</v>
      </c>
      <c r="AD44" s="628"/>
      <c r="AI44" s="31" t="s">
        <v>39</v>
      </c>
      <c r="AJ44" s="746">
        <v>0.1</v>
      </c>
      <c r="AK44" s="747"/>
      <c r="AL44" s="748"/>
      <c r="BB44" s="35"/>
    </row>
    <row r="45" spans="14:54" ht="30" customHeight="1">
      <c r="N45" s="198"/>
      <c r="O45" s="347" t="s">
        <v>19</v>
      </c>
      <c r="P45" s="348" t="str">
        <f>IF(AND(U45&lt;&gt;"×",V45&lt;&gt;"×",W45&lt;&gt;"×",X45&lt;&gt;"×",Y45&lt;&gt;"×",Z45&lt;&gt;"×",AA45&lt;&gt;"×",AB45&lt;&gt;"×"),"○","×")</f>
        <v>○</v>
      </c>
      <c r="Q45" s="349">
        <f>(I23-M23)</f>
        <v>0</v>
      </c>
      <c r="R45" s="444">
        <f>IF(Q45&gt;=0,0,Q45*-1)</f>
        <v>0</v>
      </c>
      <c r="S45" s="350">
        <f>IF(Q45&lt;0,0,IF(Q45-T45&gt;=0,T45,Q45))</f>
        <v>0</v>
      </c>
      <c r="T45" s="350">
        <f>ROUNDDOWN($I23*0.2,0)</f>
        <v>0</v>
      </c>
      <c r="U45" s="348" t="str">
        <f t="shared" si="9"/>
        <v>○</v>
      </c>
      <c r="V45" s="351" t="str">
        <f>IF(AND(IF(ABS(Q45)-T45&lt;=0,"○","×")="×",R45&gt;0),"×","○")</f>
        <v>○</v>
      </c>
      <c r="W45" s="348" t="str">
        <f t="shared" si="10"/>
        <v>○</v>
      </c>
      <c r="X45" s="348"/>
      <c r="Y45" s="348" t="str">
        <f t="shared" si="11"/>
        <v>○</v>
      </c>
      <c r="Z45" s="348"/>
      <c r="AA45" s="352">
        <f>IF(AND(OR(F23="",F23=0),OR(J23="",J23=0)),"",$Z$30)</f>
      </c>
      <c r="AB45" s="352"/>
      <c r="AC45" s="353">
        <f t="shared" si="12"/>
        <v>0</v>
      </c>
      <c r="AD45" s="628"/>
      <c r="AI45" s="32" t="s">
        <v>40</v>
      </c>
      <c r="AJ45" s="717" t="str">
        <f>VLOOKUP(入力_事業類型Ⅰ,'設定'!B:C,2)</f>
        <v>革新的サービス</v>
      </c>
      <c r="AK45" s="718"/>
      <c r="AL45" s="719"/>
      <c r="BB45" s="35"/>
    </row>
    <row r="46" spans="14:38" ht="30" customHeight="1" thickBot="1">
      <c r="N46" s="198"/>
      <c r="O46" s="347" t="s">
        <v>204</v>
      </c>
      <c r="P46" s="348" t="str">
        <f>IF(AND(U46&lt;&gt;"×",V46&lt;&gt;"×",W46&lt;&gt;"×",X46&lt;&gt;"×",Y46&lt;&gt;"×",Z46&lt;&gt;"×",AA46&lt;&gt;"×",AB46&lt;&gt;"×"),"○","×")</f>
        <v>○</v>
      </c>
      <c r="Q46" s="349">
        <f>(I24-M24)</f>
        <v>0</v>
      </c>
      <c r="R46" s="444">
        <f>IF(Q46&gt;=0,0,Q46*-1)</f>
        <v>0</v>
      </c>
      <c r="S46" s="350">
        <f>IF(Q46&lt;0,0,IF(Q46-T46&gt;=0,T46,Q46))</f>
        <v>0</v>
      </c>
      <c r="T46" s="350">
        <f>ROUNDDOWN($I24*0.2,0)</f>
        <v>0</v>
      </c>
      <c r="U46" s="348" t="str">
        <f t="shared" si="9"/>
        <v>○</v>
      </c>
      <c r="V46" s="351" t="str">
        <f>IF(AND(IF(ABS(Q46)-T46&lt;=0,"○","×")="×",R46&gt;0),"×","○")</f>
        <v>○</v>
      </c>
      <c r="W46" s="348" t="str">
        <f t="shared" si="10"/>
        <v>○</v>
      </c>
      <c r="X46" s="348"/>
      <c r="Y46" s="348" t="str">
        <f t="shared" si="11"/>
        <v>○</v>
      </c>
      <c r="Z46" s="348"/>
      <c r="AA46" s="352">
        <f>IF(AND(OR(F24="",F24=0),OR(J24="",J24=0)),"",$Z$30)</f>
      </c>
      <c r="AB46" s="352"/>
      <c r="AC46" s="353">
        <f t="shared" si="12"/>
        <v>0</v>
      </c>
      <c r="AD46" s="629"/>
      <c r="AI46" s="32"/>
      <c r="AJ46" s="717" t="str">
        <f>VLOOKUP(入力_事業類型Ⅱ,'設定'!E:H,2)&amp;VLOOKUP(入力_事業類型Ⅱ,'設定'!E:H,3)</f>
        <v>一般型</v>
      </c>
      <c r="AK46" s="718"/>
      <c r="AL46" s="719"/>
    </row>
    <row r="47" spans="14:38" ht="30" customHeight="1">
      <c r="N47" s="425"/>
      <c r="O47" s="426"/>
      <c r="P47" s="206" t="s">
        <v>125</v>
      </c>
      <c r="Q47" s="168" t="s">
        <v>137</v>
      </c>
      <c r="R47" s="445">
        <f>SUM(R41:R46)</f>
        <v>0</v>
      </c>
      <c r="S47" s="446">
        <f>SUM(S41:S46)</f>
        <v>0</v>
      </c>
      <c r="T47" s="207"/>
      <c r="U47" s="208"/>
      <c r="V47" s="209"/>
      <c r="W47" s="210"/>
      <c r="X47" s="210"/>
      <c r="Y47" s="210"/>
      <c r="Z47" s="209"/>
      <c r="AA47" s="208"/>
      <c r="AC47" s="211">
        <f>M25</f>
        <v>0</v>
      </c>
      <c r="AI47" s="32"/>
      <c r="AJ47" s="717" t="str">
        <f>VLOOKUP(入力_事業類型Ⅲ,'設定'!K:M,2)</f>
        <v>生産性向上に資する専門家の活用あり</v>
      </c>
      <c r="AK47" s="718"/>
      <c r="AL47" s="719"/>
    </row>
    <row r="48" spans="14:38" ht="30" customHeight="1">
      <c r="N48" s="425"/>
      <c r="O48" s="426"/>
      <c r="P48" s="213" t="s">
        <v>253</v>
      </c>
      <c r="Q48" s="19"/>
      <c r="R48" s="214"/>
      <c r="S48" s="215"/>
      <c r="T48" s="19"/>
      <c r="U48" s="216"/>
      <c r="V48" s="216"/>
      <c r="W48" s="217"/>
      <c r="X48" s="217"/>
      <c r="Y48" s="145"/>
      <c r="Z48" s="145"/>
      <c r="AA48" s="218"/>
      <c r="AC48" s="211"/>
      <c r="AI48" s="32" t="s">
        <v>243</v>
      </c>
      <c r="AJ48" s="402" t="str">
        <f>VLOOKUP(入力_補助率,'設定'!P:R,2)</f>
        <v>２／３</v>
      </c>
      <c r="AK48" s="718">
        <f>VLOOKUP(入力_補助率,'設定'!P:R,3)</f>
        <v>0.6666666666666666</v>
      </c>
      <c r="AL48" s="719"/>
    </row>
    <row r="49" spans="14:38" ht="30" customHeight="1">
      <c r="N49" s="425"/>
      <c r="O49" s="67"/>
      <c r="S49" s="39"/>
      <c r="W49" s="38"/>
      <c r="Y49" s="690"/>
      <c r="Z49" s="38"/>
      <c r="AA49" s="38"/>
      <c r="AI49" s="32" t="s">
        <v>41</v>
      </c>
      <c r="AJ49" s="170">
        <f>MIN(VLOOKUP(入力_事業類型Ⅱ,'設定'!E:H,4)+VLOOKUP(入力_事業類型Ⅲ,'設定'!K:M,3),入力_補助金交付決定額)</f>
        <v>10300000</v>
      </c>
      <c r="AK49" s="171"/>
      <c r="AL49" s="114" t="s">
        <v>87</v>
      </c>
    </row>
    <row r="50" spans="14:38" ht="30" customHeight="1" thickBot="1">
      <c r="N50" s="425"/>
      <c r="O50" s="67"/>
      <c r="S50" s="39"/>
      <c r="W50" s="38"/>
      <c r="Y50" s="690"/>
      <c r="Z50" s="38"/>
      <c r="AA50" s="38"/>
      <c r="AI50" s="33" t="s">
        <v>80</v>
      </c>
      <c r="AJ50" s="403">
        <f>VLOOKUP(入力_事業類型Ⅱ,'設定'!E:I,5)</f>
        <v>1000000</v>
      </c>
      <c r="AK50" s="169"/>
      <c r="AL50" s="68" t="s">
        <v>87</v>
      </c>
    </row>
    <row r="51" spans="35:38" ht="30" customHeight="1" thickTop="1">
      <c r="AI51" s="39"/>
      <c r="AJ51" s="39"/>
      <c r="AK51" s="39"/>
      <c r="AL51" s="39"/>
    </row>
    <row r="52" ht="30" customHeight="1">
      <c r="AD52" s="212"/>
    </row>
    <row r="54" spans="52:54" ht="30" customHeight="1">
      <c r="AZ54" s="65"/>
      <c r="BA54" s="29"/>
      <c r="BB54" s="29"/>
    </row>
    <row r="55" spans="15:54" ht="30" customHeight="1">
      <c r="O55" s="219" t="s">
        <v>138</v>
      </c>
      <c r="P55" s="219"/>
      <c r="Q55" s="220"/>
      <c r="R55" s="220"/>
      <c r="S55" s="220"/>
      <c r="T55" s="220"/>
      <c r="U55" s="220"/>
      <c r="V55" s="220"/>
      <c r="W55" s="220"/>
      <c r="X55" s="220"/>
      <c r="Y55" s="145"/>
      <c r="Z55" s="145"/>
      <c r="AA55" s="221"/>
      <c r="AB55" s="184" t="str">
        <f>E14</f>
        <v>（事業者名　：　）</v>
      </c>
      <c r="AZ55" s="28"/>
      <c r="BA55" s="28"/>
      <c r="BB55" s="29"/>
    </row>
    <row r="56" spans="17:54" ht="30" customHeight="1" thickBot="1">
      <c r="Q56" s="223" t="s">
        <v>260</v>
      </c>
      <c r="R56" s="222"/>
      <c r="S56" s="222"/>
      <c r="T56" s="222"/>
      <c r="U56" s="222"/>
      <c r="V56" s="222"/>
      <c r="W56" s="222"/>
      <c r="X56" s="222"/>
      <c r="Y56" s="145"/>
      <c r="Z56" s="224"/>
      <c r="AA56" s="145"/>
      <c r="AB56" s="145"/>
      <c r="AZ56" s="28"/>
      <c r="BA56" s="28"/>
      <c r="BB56" s="29"/>
    </row>
    <row r="57" spans="17:54" ht="30" customHeight="1">
      <c r="Q57" s="225" t="s">
        <v>139</v>
      </c>
      <c r="R57" s="226" t="s">
        <v>140</v>
      </c>
      <c r="S57" s="227" t="s">
        <v>141</v>
      </c>
      <c r="T57" s="228" t="s">
        <v>142</v>
      </c>
      <c r="U57" s="229" t="s">
        <v>143</v>
      </c>
      <c r="V57" s="230" t="s">
        <v>144</v>
      </c>
      <c r="W57" s="226" t="s">
        <v>145</v>
      </c>
      <c r="X57" s="231" t="s">
        <v>146</v>
      </c>
      <c r="Y57" s="230" t="s">
        <v>147</v>
      </c>
      <c r="Z57" s="232" t="s">
        <v>148</v>
      </c>
      <c r="AA57" s="233" t="s">
        <v>174</v>
      </c>
      <c r="AB57" s="672" t="s">
        <v>13</v>
      </c>
      <c r="AY57" s="65"/>
      <c r="AZ57" s="28"/>
      <c r="BA57" s="28"/>
      <c r="BB57" s="29"/>
    </row>
    <row r="58" spans="17:54" ht="30" customHeight="1">
      <c r="Q58" s="234" t="str">
        <f>"実績額の補助対象経費×"&amp;CHAR(10)&amp;補助名</f>
        <v>実績額の補助対象経費×
２／３</v>
      </c>
      <c r="R58" s="235" t="s">
        <v>98</v>
      </c>
      <c r="S58" s="236" t="s">
        <v>149</v>
      </c>
      <c r="T58" s="758" t="s">
        <v>150</v>
      </c>
      <c r="U58" s="237" t="s">
        <v>151</v>
      </c>
      <c r="V58" s="725" t="s">
        <v>152</v>
      </c>
      <c r="W58" s="238" t="s">
        <v>153</v>
      </c>
      <c r="X58" s="616" t="s">
        <v>154</v>
      </c>
      <c r="Y58" s="239" t="s">
        <v>155</v>
      </c>
      <c r="Z58" s="240" t="s">
        <v>156</v>
      </c>
      <c r="AA58" s="241" t="s">
        <v>157</v>
      </c>
      <c r="AB58" s="673"/>
      <c r="AY58" s="66"/>
      <c r="AZ58" s="29"/>
      <c r="BA58" s="28"/>
      <c r="BB58" s="29"/>
    </row>
    <row r="59" spans="17:54" ht="30" customHeight="1">
      <c r="Q59" s="242"/>
      <c r="R59" s="243"/>
      <c r="S59" s="244"/>
      <c r="T59" s="759"/>
      <c r="U59" s="245"/>
      <c r="V59" s="726"/>
      <c r="W59" s="246"/>
      <c r="X59" s="617"/>
      <c r="Y59" s="247"/>
      <c r="Z59" s="248"/>
      <c r="AA59" s="249"/>
      <c r="AB59" s="720"/>
      <c r="AY59" s="66"/>
      <c r="AZ59" s="47"/>
      <c r="BA59" s="47"/>
      <c r="BB59" s="47"/>
    </row>
    <row r="60" spans="14:54" ht="30" customHeight="1">
      <c r="N60" s="205"/>
      <c r="O60" s="624" t="s">
        <v>52</v>
      </c>
      <c r="P60" s="625"/>
      <c r="Q60" s="334">
        <f>'機械装置費（50万円以上）'!O33</f>
        <v>0</v>
      </c>
      <c r="R60" s="359">
        <f aca="true" t="shared" si="13" ref="R60:R65">I19</f>
        <v>0</v>
      </c>
      <c r="S60" s="360">
        <f>MIN(Q60,R60)</f>
        <v>0</v>
      </c>
      <c r="T60" s="760">
        <f>MIN(R60-S60,U60)+MIN(R61-S61,U61)</f>
        <v>0</v>
      </c>
      <c r="U60" s="752">
        <f>ROUNDDOWN(I19*20%,0)+ROUNDDOWN(I20*20%,0)</f>
        <v>0</v>
      </c>
      <c r="V60" s="692">
        <f>IF(AND(Q60=0,Q61=0),"",IF(SUM(Q60:Q61)-SUM(S60:S61)&gt;0,"○","-"))</f>
      </c>
      <c r="W60" s="694">
        <f>(Q60-S60)+(Q61-S61)</f>
        <v>0</v>
      </c>
      <c r="X60" s="696">
        <f>MIN(U60,W60)</f>
        <v>0</v>
      </c>
      <c r="Y60" s="698">
        <f>IF(X60&gt;0,1,"")</f>
      </c>
      <c r="Z60" s="250"/>
      <c r="AA60" s="354">
        <f aca="true" t="shared" si="14" ref="AA60:AA65">S60+Z60</f>
        <v>0</v>
      </c>
      <c r="AB60" s="355" t="s">
        <v>118</v>
      </c>
      <c r="AY60" s="66"/>
      <c r="AZ60" s="29"/>
      <c r="BA60" s="65"/>
      <c r="BB60" s="29"/>
    </row>
    <row r="61" spans="14:58" ht="30" customHeight="1">
      <c r="N61" s="205"/>
      <c r="O61" s="608" t="s">
        <v>53</v>
      </c>
      <c r="P61" s="609"/>
      <c r="Q61" s="337">
        <f>'機械装置費（50万円未満）'!O33</f>
        <v>0</v>
      </c>
      <c r="R61" s="361">
        <f t="shared" si="13"/>
        <v>0</v>
      </c>
      <c r="S61" s="362">
        <f>MIN(R61,Q61)</f>
        <v>0</v>
      </c>
      <c r="T61" s="761"/>
      <c r="U61" s="762"/>
      <c r="V61" s="693"/>
      <c r="W61" s="695"/>
      <c r="X61" s="697"/>
      <c r="Y61" s="699"/>
      <c r="Z61" s="251"/>
      <c r="AA61" s="356">
        <f t="shared" si="14"/>
        <v>0</v>
      </c>
      <c r="AB61" s="357" t="s">
        <v>119</v>
      </c>
      <c r="AY61" s="66"/>
      <c r="AZ61" s="35"/>
      <c r="BA61" s="35"/>
      <c r="BB61" s="35"/>
      <c r="BC61" s="35"/>
      <c r="BD61" s="35"/>
      <c r="BE61" s="35"/>
      <c r="BF61" s="35"/>
    </row>
    <row r="62" spans="14:58" ht="30" customHeight="1">
      <c r="N62" s="205"/>
      <c r="O62" s="608" t="s">
        <v>18</v>
      </c>
      <c r="P62" s="609"/>
      <c r="Q62" s="337">
        <f>IF(L21="",0,ROUNDDOWN(L21*補助率,0))</f>
        <v>0</v>
      </c>
      <c r="R62" s="361">
        <f t="shared" si="13"/>
        <v>0</v>
      </c>
      <c r="S62" s="362">
        <f>MIN(R62,Q62)</f>
        <v>0</v>
      </c>
      <c r="T62" s="363">
        <f>MIN(R62-S62,U62)</f>
        <v>0</v>
      </c>
      <c r="U62" s="364">
        <f>ROUNDDOWN(I21*20%,0)</f>
        <v>0</v>
      </c>
      <c r="V62" s="365">
        <f>IF(Q62=0,"",IF(Q62-S62&gt;0,"○","-"))</f>
      </c>
      <c r="W62" s="366">
        <f>Q62-S62</f>
        <v>0</v>
      </c>
      <c r="X62" s="367">
        <f>MIN(U62,W62)</f>
        <v>0</v>
      </c>
      <c r="Y62" s="368">
        <f>IF(X62=0,"",RANK(X62,($X$62:$X$69))+1)</f>
      </c>
      <c r="Z62" s="251"/>
      <c r="AA62" s="356">
        <f t="shared" si="14"/>
        <v>0</v>
      </c>
      <c r="AB62" s="357" t="s">
        <v>120</v>
      </c>
      <c r="AY62" s="47"/>
      <c r="BC62" s="35"/>
      <c r="BD62" s="35"/>
      <c r="BE62" s="35"/>
      <c r="BF62" s="35"/>
    </row>
    <row r="63" spans="14:51" ht="30" customHeight="1">
      <c r="N63" s="205"/>
      <c r="O63" s="608" t="s">
        <v>54</v>
      </c>
      <c r="P63" s="609"/>
      <c r="Q63" s="337">
        <f>IF(L22="",0,ROUNDDOWN(L22*補助率,0))</f>
        <v>0</v>
      </c>
      <c r="R63" s="361">
        <f t="shared" si="13"/>
        <v>0</v>
      </c>
      <c r="S63" s="362">
        <f>MIN(R63,Q63)</f>
        <v>0</v>
      </c>
      <c r="T63" s="363">
        <f>MIN(R63-S63,U63)</f>
        <v>0</v>
      </c>
      <c r="U63" s="364">
        <f>ROUNDDOWN(I22*20%,0)</f>
        <v>0</v>
      </c>
      <c r="V63" s="365">
        <f>IF(Q63=0,"",IF(Q63-S63&gt;0,"○","-"))</f>
      </c>
      <c r="W63" s="366">
        <f>Q63-S63</f>
        <v>0</v>
      </c>
      <c r="X63" s="367">
        <f>MIN(U63,W63)</f>
        <v>0</v>
      </c>
      <c r="Y63" s="368">
        <f>IF(X63=0,"",RANK(X63,($X$62:$X$69))+1)</f>
      </c>
      <c r="Z63" s="251"/>
      <c r="AA63" s="356">
        <f t="shared" si="14"/>
        <v>0</v>
      </c>
      <c r="AB63" s="357" t="s">
        <v>122</v>
      </c>
      <c r="AC63" s="35"/>
      <c r="AD63" s="35"/>
      <c r="AE63" s="35"/>
      <c r="AF63" s="35"/>
      <c r="AG63" s="35"/>
      <c r="AY63" s="65"/>
    </row>
    <row r="64" spans="14:51" ht="30" customHeight="1">
      <c r="N64" s="205"/>
      <c r="O64" s="608" t="s">
        <v>19</v>
      </c>
      <c r="P64" s="609"/>
      <c r="Q64" s="337">
        <f>IF(L23="",0,ROUNDDOWN(L23*補助率,0))</f>
        <v>0</v>
      </c>
      <c r="R64" s="361">
        <f t="shared" si="13"/>
        <v>0</v>
      </c>
      <c r="S64" s="362">
        <f>MIN(R64,Q64)</f>
        <v>0</v>
      </c>
      <c r="T64" s="363">
        <f>MIN(R64-S64,U64)</f>
        <v>0</v>
      </c>
      <c r="U64" s="364">
        <f>ROUNDDOWN(I23*20%,0)</f>
        <v>0</v>
      </c>
      <c r="V64" s="365">
        <f>IF(Q64=0,"",IF(Q64-S64&gt;0,"○","-"))</f>
      </c>
      <c r="W64" s="366">
        <f>Q64-S64</f>
        <v>0</v>
      </c>
      <c r="X64" s="367">
        <f>MIN(U64,W64)</f>
        <v>0</v>
      </c>
      <c r="Y64" s="368">
        <f>IF(X64=0,"",RANK(X64,($X$62:$X$69))+1)</f>
      </c>
      <c r="Z64" s="251"/>
      <c r="AA64" s="356">
        <f t="shared" si="14"/>
        <v>0</v>
      </c>
      <c r="AB64" s="357" t="s">
        <v>121</v>
      </c>
      <c r="AC64" s="35"/>
      <c r="AD64" s="35"/>
      <c r="AE64" s="35"/>
      <c r="AF64" s="35"/>
      <c r="AG64" s="35"/>
      <c r="AY64" s="35"/>
    </row>
    <row r="65" spans="14:54" ht="30" customHeight="1">
      <c r="N65" s="205"/>
      <c r="O65" s="608" t="s">
        <v>203</v>
      </c>
      <c r="P65" s="609"/>
      <c r="Q65" s="337">
        <f>IF(L24="",0,ROUNDDOWN(L24*補助率,0))</f>
        <v>0</v>
      </c>
      <c r="R65" s="361">
        <f t="shared" si="13"/>
        <v>0</v>
      </c>
      <c r="S65" s="362">
        <f>MIN(R65,Q65)</f>
        <v>0</v>
      </c>
      <c r="T65" s="363">
        <f>MIN(R65-S65,U65)</f>
        <v>0</v>
      </c>
      <c r="U65" s="364">
        <f>ROUNDDOWN(I24*20%,0)</f>
        <v>0</v>
      </c>
      <c r="V65" s="365">
        <f>IF(Q65=0,"",IF(Q65-S65&gt;0,"○","-"))</f>
      </c>
      <c r="W65" s="366">
        <f>Q65-S65</f>
        <v>0</v>
      </c>
      <c r="X65" s="367">
        <f>MIN(U65,W65)</f>
        <v>0</v>
      </c>
      <c r="Y65" s="369">
        <f>IF(X65=0,"",RANK(X65,($X$62:$X$69))+1)</f>
      </c>
      <c r="Z65" s="251"/>
      <c r="AA65" s="356">
        <f t="shared" si="14"/>
        <v>0</v>
      </c>
      <c r="AB65" s="357" t="s">
        <v>201</v>
      </c>
      <c r="AG65" s="35"/>
      <c r="AZ65" s="35"/>
      <c r="BA65" s="35"/>
      <c r="BB65" s="35"/>
    </row>
    <row r="66" spans="14:54" ht="30" customHeight="1" thickBot="1">
      <c r="N66" s="204"/>
      <c r="O66" s="702" t="s">
        <v>17</v>
      </c>
      <c r="P66" s="703"/>
      <c r="Q66" s="329">
        <f>SUM(Q60:Q65)</f>
        <v>0</v>
      </c>
      <c r="R66" s="329">
        <f>SUM(R60:R65)</f>
        <v>0</v>
      </c>
      <c r="S66" s="435">
        <f>SUM(S60:S65)</f>
        <v>0</v>
      </c>
      <c r="T66" s="436">
        <f>SUM(T60:T65)</f>
        <v>0</v>
      </c>
      <c r="U66" s="252"/>
      <c r="V66" s="370"/>
      <c r="W66" s="371"/>
      <c r="X66" s="437">
        <f>SUM(X60:X65)</f>
        <v>0</v>
      </c>
      <c r="Y66" s="372"/>
      <c r="Z66" s="438">
        <f>SUM(Z60:Z65)</f>
        <v>0</v>
      </c>
      <c r="AA66" s="439">
        <f>SUM(AA60:AA65)</f>
        <v>0</v>
      </c>
      <c r="AB66" s="358"/>
      <c r="AG66" s="35"/>
      <c r="AZ66" s="35"/>
      <c r="BA66" s="35"/>
      <c r="BB66" s="35"/>
    </row>
    <row r="67" spans="14:54" ht="30" customHeight="1">
      <c r="N67" s="205"/>
      <c r="Q67" s="2">
        <f>MIN(Q66,補助上限額,入力_補助金交付決定額)</f>
        <v>0</v>
      </c>
      <c r="R67" s="39"/>
      <c r="S67" s="623" t="s">
        <v>158</v>
      </c>
      <c r="X67" s="39"/>
      <c r="Y67" s="39"/>
      <c r="Z67" s="623" t="s">
        <v>158</v>
      </c>
      <c r="AA67" s="623" t="s">
        <v>158</v>
      </c>
      <c r="AG67" s="36"/>
      <c r="AZ67" s="35"/>
      <c r="BA67" s="35"/>
      <c r="BB67" s="35"/>
    </row>
    <row r="68" spans="14:54" ht="30" customHeight="1">
      <c r="N68" s="205"/>
      <c r="R68" s="39"/>
      <c r="S68" s="623"/>
      <c r="X68" s="39"/>
      <c r="Y68" s="39"/>
      <c r="Z68" s="623"/>
      <c r="AA68" s="623"/>
      <c r="AG68" s="36"/>
      <c r="AY68" s="35"/>
      <c r="AZ68" s="35"/>
      <c r="BA68" s="35"/>
      <c r="BB68" s="35"/>
    </row>
    <row r="69" spans="14:54" ht="30" customHeight="1">
      <c r="N69" s="205"/>
      <c r="R69" s="691"/>
      <c r="S69" s="623" t="s">
        <v>158</v>
      </c>
      <c r="X69" s="39"/>
      <c r="Y69" s="691"/>
      <c r="Z69" s="623" t="s">
        <v>158</v>
      </c>
      <c r="AA69" s="623" t="s">
        <v>158</v>
      </c>
      <c r="AY69" s="35"/>
      <c r="AZ69" s="35"/>
      <c r="BA69" s="35"/>
      <c r="BB69" s="35"/>
    </row>
    <row r="70" spans="14:54" ht="30" customHeight="1">
      <c r="N70" s="145"/>
      <c r="R70" s="691"/>
      <c r="S70" s="623"/>
      <c r="X70" s="39"/>
      <c r="Y70" s="691"/>
      <c r="Z70" s="623"/>
      <c r="AA70" s="623"/>
      <c r="AY70" s="35"/>
      <c r="AZ70" s="35"/>
      <c r="BA70" s="35"/>
      <c r="BB70" s="35"/>
    </row>
    <row r="71" spans="18:63" ht="30" customHeight="1">
      <c r="R71" s="622" t="s">
        <v>261</v>
      </c>
      <c r="S71" s="615" t="s">
        <v>158</v>
      </c>
      <c r="T71" s="254"/>
      <c r="U71" s="255"/>
      <c r="V71" s="255"/>
      <c r="W71" s="255"/>
      <c r="X71" s="255"/>
      <c r="Y71" s="622" t="s">
        <v>261</v>
      </c>
      <c r="Z71" s="615" t="s">
        <v>158</v>
      </c>
      <c r="AA71" s="615" t="s">
        <v>158</v>
      </c>
      <c r="AB71" s="253"/>
      <c r="AY71" s="35"/>
      <c r="AZ71" s="35"/>
      <c r="BA71" s="35"/>
      <c r="BB71" s="35"/>
      <c r="BC71" s="29"/>
      <c r="BD71" s="29"/>
      <c r="BE71" s="29"/>
      <c r="BF71" s="29"/>
      <c r="BG71" s="29"/>
      <c r="BH71" s="29"/>
      <c r="BI71" s="29"/>
      <c r="BJ71" s="29"/>
      <c r="BK71" s="29"/>
    </row>
    <row r="72" spans="17:63" ht="30" customHeight="1" thickBot="1">
      <c r="Q72" s="256"/>
      <c r="R72" s="622"/>
      <c r="S72" s="615"/>
      <c r="T72" s="257"/>
      <c r="U72" s="258"/>
      <c r="V72" s="259"/>
      <c r="W72" s="260"/>
      <c r="X72" s="260"/>
      <c r="Y72" s="622"/>
      <c r="Z72" s="615"/>
      <c r="AA72" s="615"/>
      <c r="AB72" s="255"/>
      <c r="AY72" s="35"/>
      <c r="AZ72" s="35"/>
      <c r="BA72" s="35"/>
      <c r="BB72" s="35"/>
      <c r="BC72" s="28"/>
      <c r="BD72" s="29"/>
      <c r="BE72" s="28"/>
      <c r="BF72" s="29"/>
      <c r="BG72" s="28"/>
      <c r="BH72" s="29"/>
      <c r="BI72" s="28"/>
      <c r="BJ72" s="28"/>
      <c r="BK72" s="28"/>
    </row>
    <row r="73" spans="17:63" ht="37.5" customHeight="1" thickTop="1">
      <c r="Q73" s="708"/>
      <c r="R73" s="709"/>
      <c r="S73" s="379" t="s">
        <v>175</v>
      </c>
      <c r="T73" s="380" t="s">
        <v>159</v>
      </c>
      <c r="U73" s="381">
        <f>T66</f>
        <v>0</v>
      </c>
      <c r="V73" s="261" t="s">
        <v>176</v>
      </c>
      <c r="W73" s="260"/>
      <c r="X73" s="260"/>
      <c r="Y73" s="262"/>
      <c r="Z73" s="263" t="s">
        <v>160</v>
      </c>
      <c r="AA73" s="264" t="s">
        <v>177</v>
      </c>
      <c r="AB73" s="265"/>
      <c r="AY73" s="35"/>
      <c r="AZ73" s="35"/>
      <c r="BA73" s="35"/>
      <c r="BB73" s="35"/>
      <c r="BC73" s="28"/>
      <c r="BD73" s="29"/>
      <c r="BE73" s="28"/>
      <c r="BF73" s="29"/>
      <c r="BG73" s="28"/>
      <c r="BH73" s="29"/>
      <c r="BI73" s="28"/>
      <c r="BJ73" s="28"/>
      <c r="BK73" s="28"/>
    </row>
    <row r="74" spans="17:63" ht="30" customHeight="1">
      <c r="Q74" s="710" t="s">
        <v>161</v>
      </c>
      <c r="R74" s="711"/>
      <c r="S74" s="382">
        <f>S60</f>
        <v>0</v>
      </c>
      <c r="T74" s="383" t="s">
        <v>162</v>
      </c>
      <c r="U74" s="384">
        <f>SUMIF($V$60:$V$69,"○",$U$60:$U$69)</f>
        <v>0</v>
      </c>
      <c r="V74" s="259" t="s">
        <v>178</v>
      </c>
      <c r="W74" s="260" t="s">
        <v>163</v>
      </c>
      <c r="X74" s="260"/>
      <c r="Y74" s="373" t="s">
        <v>164</v>
      </c>
      <c r="Z74" s="374">
        <f>SUM(Z60:Z61)</f>
        <v>0</v>
      </c>
      <c r="AA74" s="375">
        <f>SUM(AA60:AA61)</f>
        <v>0</v>
      </c>
      <c r="AB74" s="266"/>
      <c r="AY74" s="35"/>
      <c r="AZ74" s="35"/>
      <c r="BA74" s="35"/>
      <c r="BB74" s="35"/>
      <c r="BC74" s="28"/>
      <c r="BD74" s="29"/>
      <c r="BE74" s="28"/>
      <c r="BF74" s="29"/>
      <c r="BG74" s="28"/>
      <c r="BH74" s="29"/>
      <c r="BI74" s="28"/>
      <c r="BJ74" s="28"/>
      <c r="BK74" s="28"/>
    </row>
    <row r="75" spans="17:63" ht="30" customHeight="1">
      <c r="Q75" s="710" t="s">
        <v>165</v>
      </c>
      <c r="R75" s="711"/>
      <c r="S75" s="382">
        <f>S61</f>
        <v>0</v>
      </c>
      <c r="T75" s="385" t="s">
        <v>166</v>
      </c>
      <c r="U75" s="384">
        <f>MIN(U73,U74)</f>
        <v>0</v>
      </c>
      <c r="V75" s="259" t="s">
        <v>167</v>
      </c>
      <c r="W75" s="260"/>
      <c r="X75" s="260"/>
      <c r="Y75" s="373" t="s">
        <v>168</v>
      </c>
      <c r="Z75" s="374">
        <f>Z66-Z74</f>
        <v>0</v>
      </c>
      <c r="AA75" s="375">
        <f>AA66-AA74</f>
        <v>0</v>
      </c>
      <c r="AB75" s="601">
        <f>IF(AR31="×","←機械装置費以外の補助金の合計が500万円を超えています。修正して下さい。","")</f>
      </c>
      <c r="AC75" s="602"/>
      <c r="AY75" s="35"/>
      <c r="AZ75" s="35"/>
      <c r="BA75" s="35"/>
      <c r="BB75" s="35"/>
      <c r="BC75" s="28"/>
      <c r="BD75" s="29"/>
      <c r="BE75" s="28"/>
      <c r="BF75" s="29"/>
      <c r="BG75" s="28"/>
      <c r="BH75" s="29"/>
      <c r="BI75" s="28"/>
      <c r="BJ75" s="28"/>
      <c r="BK75" s="28"/>
    </row>
    <row r="76" spans="17:63" ht="30" customHeight="1" thickBot="1">
      <c r="Q76" s="710" t="s">
        <v>168</v>
      </c>
      <c r="R76" s="711"/>
      <c r="S76" s="382">
        <f>S66-(S74+S75)</f>
        <v>0</v>
      </c>
      <c r="T76" s="386"/>
      <c r="U76" s="384"/>
      <c r="V76" s="268"/>
      <c r="W76" s="269"/>
      <c r="X76" s="269"/>
      <c r="Y76" s="376" t="s">
        <v>17</v>
      </c>
      <c r="Z76" s="377">
        <f>SUM(Z74:Z75)</f>
        <v>0</v>
      </c>
      <c r="AA76" s="378">
        <f>SUM(AA74:AA75)</f>
        <v>0</v>
      </c>
      <c r="AB76" s="603">
        <f>IF(Z76&gt;S87,"←流用可能額を超えています。修正して下さい。","")</f>
      </c>
      <c r="AC76" s="604"/>
      <c r="AX76" s="65"/>
      <c r="AY76" s="35"/>
      <c r="AZ76" s="35"/>
      <c r="BA76" s="35"/>
      <c r="BB76" s="35"/>
      <c r="BC76" s="47"/>
      <c r="BD76" s="47"/>
      <c r="BE76" s="47"/>
      <c r="BF76" s="47"/>
      <c r="BG76" s="47"/>
      <c r="BH76" s="47"/>
      <c r="BI76" s="47"/>
      <c r="BJ76" s="47"/>
      <c r="BK76" s="47"/>
    </row>
    <row r="77" spans="17:63" ht="30" customHeight="1" thickBot="1" thickTop="1">
      <c r="Q77" s="727" t="s">
        <v>17</v>
      </c>
      <c r="R77" s="728"/>
      <c r="S77" s="387">
        <f>SUM(S74:S76)</f>
        <v>0</v>
      </c>
      <c r="T77" s="270" t="s">
        <v>169</v>
      </c>
      <c r="U77" s="384">
        <f>R66-S66</f>
        <v>0</v>
      </c>
      <c r="V77" s="259" t="s">
        <v>179</v>
      </c>
      <c r="W77" s="260" t="s">
        <v>180</v>
      </c>
      <c r="X77" s="271"/>
      <c r="Y77" s="272"/>
      <c r="Z77" s="145"/>
      <c r="AA77" s="145"/>
      <c r="AB77" s="145"/>
      <c r="AP77" s="65"/>
      <c r="AQ77" s="65"/>
      <c r="AR77" s="65"/>
      <c r="AS77" s="65"/>
      <c r="AT77" s="65"/>
      <c r="AU77" s="65"/>
      <c r="AV77" s="65"/>
      <c r="AW77" s="65"/>
      <c r="AX77" s="29"/>
      <c r="AY77" s="35"/>
      <c r="AZ77" s="35"/>
      <c r="BA77" s="35"/>
      <c r="BB77" s="35"/>
      <c r="BC77" s="65"/>
      <c r="BD77" s="29"/>
      <c r="BE77" s="65"/>
      <c r="BF77" s="29"/>
      <c r="BG77" s="65"/>
      <c r="BH77" s="29"/>
      <c r="BI77" s="65"/>
      <c r="BJ77" s="65"/>
      <c r="BK77" s="65"/>
    </row>
    <row r="78" spans="17:56" ht="30" customHeight="1">
      <c r="Q78" s="267"/>
      <c r="R78" s="267"/>
      <c r="S78" s="388"/>
      <c r="T78" s="386"/>
      <c r="U78" s="384"/>
      <c r="V78" s="259"/>
      <c r="W78" s="260"/>
      <c r="X78" s="255"/>
      <c r="Y78" s="255"/>
      <c r="Z78" s="145"/>
      <c r="AA78" s="145"/>
      <c r="AB78" s="145"/>
      <c r="AP78" s="28"/>
      <c r="AQ78" s="28"/>
      <c r="AR78" s="28"/>
      <c r="AS78" s="28"/>
      <c r="AT78" s="28"/>
      <c r="AU78" s="28"/>
      <c r="AV78" s="28"/>
      <c r="AW78" s="28"/>
      <c r="AX78" s="29"/>
      <c r="AY78" s="35"/>
      <c r="AZ78" s="35"/>
      <c r="BA78" s="35"/>
      <c r="BB78" s="35"/>
      <c r="BC78" s="35"/>
      <c r="BD78" s="35"/>
    </row>
    <row r="79" spans="17:54" ht="30" customHeight="1">
      <c r="Q79" s="145"/>
      <c r="R79" s="267"/>
      <c r="S79" s="388"/>
      <c r="T79" s="270" t="s">
        <v>170</v>
      </c>
      <c r="U79" s="384">
        <f>SUM(X60:X69)</f>
        <v>0</v>
      </c>
      <c r="V79" s="259" t="s">
        <v>171</v>
      </c>
      <c r="W79" s="260" t="s">
        <v>172</v>
      </c>
      <c r="X79" s="255"/>
      <c r="Y79" s="255"/>
      <c r="Z79" s="145"/>
      <c r="AA79" s="145"/>
      <c r="AB79" s="145"/>
      <c r="AP79" s="28"/>
      <c r="AQ79" s="28"/>
      <c r="AR79" s="28"/>
      <c r="AS79" s="28"/>
      <c r="AT79" s="28"/>
      <c r="AU79" s="28"/>
      <c r="AV79" s="28"/>
      <c r="AW79" s="28"/>
      <c r="AX79" s="29"/>
      <c r="AY79" s="35"/>
      <c r="AZ79" s="35"/>
      <c r="BA79" s="35"/>
      <c r="BB79" s="35"/>
    </row>
    <row r="80" spans="17:54" ht="30" customHeight="1">
      <c r="Q80" s="145"/>
      <c r="R80" s="145"/>
      <c r="S80" s="145"/>
      <c r="T80" s="257"/>
      <c r="U80" s="258"/>
      <c r="V80" s="259"/>
      <c r="W80" s="260"/>
      <c r="X80" s="255"/>
      <c r="Y80" s="255"/>
      <c r="Z80" s="145"/>
      <c r="AA80" s="145"/>
      <c r="AB80" s="145"/>
      <c r="AP80" s="28"/>
      <c r="AQ80" s="28"/>
      <c r="AR80" s="28"/>
      <c r="AS80" s="28"/>
      <c r="AT80" s="28"/>
      <c r="AU80" s="28"/>
      <c r="AV80" s="28"/>
      <c r="AW80" s="28"/>
      <c r="AX80" s="29"/>
      <c r="AY80" s="35"/>
      <c r="AZ80" s="35"/>
      <c r="BA80" s="35"/>
      <c r="BB80" s="35"/>
    </row>
    <row r="81" spans="17:54" ht="30" customHeight="1">
      <c r="Q81" s="145"/>
      <c r="R81" s="145"/>
      <c r="S81" s="145"/>
      <c r="T81" s="273"/>
      <c r="U81" s="258"/>
      <c r="V81" s="259"/>
      <c r="W81" s="260"/>
      <c r="X81" s="255"/>
      <c r="Y81" s="255"/>
      <c r="Z81" s="145"/>
      <c r="AA81" s="145"/>
      <c r="AB81" s="145"/>
      <c r="AP81" s="28"/>
      <c r="AQ81" s="28"/>
      <c r="AR81" s="28"/>
      <c r="AS81" s="28"/>
      <c r="AT81" s="28"/>
      <c r="AU81" s="28"/>
      <c r="AV81" s="28"/>
      <c r="AW81" s="28"/>
      <c r="AX81" s="47"/>
      <c r="AY81" s="35"/>
      <c r="AZ81" s="35"/>
      <c r="BA81" s="35"/>
      <c r="BB81" s="35"/>
    </row>
    <row r="82" spans="17:63" ht="30" customHeight="1" thickBot="1">
      <c r="Q82" s="145"/>
      <c r="R82" s="145"/>
      <c r="S82" s="145"/>
      <c r="T82" s="257"/>
      <c r="U82" s="274"/>
      <c r="V82" s="275"/>
      <c r="W82" s="276"/>
      <c r="X82" s="255"/>
      <c r="Y82" s="255"/>
      <c r="Z82" s="145"/>
      <c r="AA82" s="145"/>
      <c r="AB82" s="145"/>
      <c r="AP82" s="47"/>
      <c r="AQ82" s="47"/>
      <c r="AR82" s="47"/>
      <c r="AS82" s="47"/>
      <c r="AT82" s="47"/>
      <c r="AU82" s="47"/>
      <c r="AV82" s="47"/>
      <c r="AW82" s="47"/>
      <c r="AX82" s="29"/>
      <c r="AY82" s="35"/>
      <c r="AZ82" s="35"/>
      <c r="BA82" s="35"/>
      <c r="BB82" s="35"/>
      <c r="BC82" s="35"/>
      <c r="BD82" s="35"/>
      <c r="BE82" s="35"/>
      <c r="BF82" s="35"/>
      <c r="BG82" s="35"/>
      <c r="BH82" s="35"/>
      <c r="BI82" s="41"/>
      <c r="BJ82" s="41"/>
      <c r="BK82" s="41"/>
    </row>
    <row r="83" spans="16:63" ht="30" customHeight="1" thickBot="1" thickTop="1">
      <c r="P83" s="277" t="s">
        <v>173</v>
      </c>
      <c r="Q83" s="729"/>
      <c r="R83" s="730"/>
      <c r="S83" s="324" t="str">
        <f>事業類型</f>
        <v>革新的サービス</v>
      </c>
      <c r="T83" s="257"/>
      <c r="U83" s="737" t="s">
        <v>257</v>
      </c>
      <c r="V83" s="738"/>
      <c r="W83" s="738"/>
      <c r="X83" s="739"/>
      <c r="Y83" s="255"/>
      <c r="Z83" s="145"/>
      <c r="AA83" s="145"/>
      <c r="AB83" s="145"/>
      <c r="AP83" s="29"/>
      <c r="AQ83" s="29"/>
      <c r="AR83" s="65"/>
      <c r="AS83" s="29"/>
      <c r="AT83" s="29"/>
      <c r="AU83" s="65"/>
      <c r="AV83" s="29"/>
      <c r="AW83" s="29"/>
      <c r="AX83" s="35"/>
      <c r="AY83" s="35"/>
      <c r="AZ83" s="35"/>
      <c r="BA83" s="35"/>
      <c r="BB83" s="35"/>
      <c r="BC83" s="35"/>
      <c r="BD83" s="35"/>
      <c r="BE83" s="35"/>
      <c r="BF83" s="35"/>
      <c r="BG83" s="35"/>
      <c r="BH83" s="35"/>
      <c r="BI83" s="41"/>
      <c r="BJ83" s="41"/>
      <c r="BK83" s="41"/>
    </row>
    <row r="84" spans="16:63" ht="30" customHeight="1" thickBot="1">
      <c r="P84" s="279"/>
      <c r="Q84" s="700" t="s">
        <v>161</v>
      </c>
      <c r="R84" s="701"/>
      <c r="S84" s="389">
        <f>IF(V60="○",MIN(MIN($U$75,$U$77,$U$79),X60),0)</f>
        <v>0</v>
      </c>
      <c r="T84" s="721" t="s">
        <v>181</v>
      </c>
      <c r="U84" s="740"/>
      <c r="V84" s="741"/>
      <c r="W84" s="741"/>
      <c r="X84" s="742"/>
      <c r="Z84" s="278"/>
      <c r="AA84" s="278"/>
      <c r="AB84" s="145"/>
      <c r="AP84" s="35"/>
      <c r="AQ84" s="35"/>
      <c r="AR84" s="35"/>
      <c r="AS84" s="64"/>
      <c r="AT84" s="64"/>
      <c r="AU84" s="64"/>
      <c r="AV84" s="64"/>
      <c r="AW84" s="35"/>
      <c r="AY84" s="35"/>
      <c r="BC84" s="35"/>
      <c r="BD84" s="35"/>
      <c r="BE84" s="35"/>
      <c r="BF84" s="35"/>
      <c r="BG84" s="35"/>
      <c r="BH84" s="35"/>
      <c r="BI84" s="41"/>
      <c r="BJ84" s="41"/>
      <c r="BK84" s="41"/>
    </row>
    <row r="85" spans="16:60" ht="30" customHeight="1" thickBot="1">
      <c r="P85" s="280"/>
      <c r="Q85" s="700" t="s">
        <v>165</v>
      </c>
      <c r="R85" s="701"/>
      <c r="S85" s="390">
        <f>IF(V61="○",MIN(MIN(U75,U77,U79)-S84,X61),0)</f>
        <v>0</v>
      </c>
      <c r="T85" s="721"/>
      <c r="U85" s="740"/>
      <c r="V85" s="741"/>
      <c r="W85" s="741"/>
      <c r="X85" s="742"/>
      <c r="Z85" s="278"/>
      <c r="AA85" s="278"/>
      <c r="AB85" s="145"/>
      <c r="AY85" s="35"/>
      <c r="BC85" s="35"/>
      <c r="BD85" s="35"/>
      <c r="BE85" s="35"/>
      <c r="BF85" s="35"/>
      <c r="BG85" s="35"/>
      <c r="BH85" s="35"/>
    </row>
    <row r="86" spans="16:58" ht="30" customHeight="1" thickBot="1">
      <c r="P86" s="145"/>
      <c r="Q86" s="715" t="s">
        <v>168</v>
      </c>
      <c r="R86" s="716"/>
      <c r="S86" s="312">
        <f>MIN(MIN(U75,U77,U79)-SUM(S84:S85),5000000-S76)</f>
        <v>0</v>
      </c>
      <c r="U86" s="743"/>
      <c r="V86" s="744"/>
      <c r="W86" s="744"/>
      <c r="X86" s="745"/>
      <c r="Z86" s="278"/>
      <c r="AA86" s="278"/>
      <c r="AB86" s="145"/>
      <c r="AY86" s="35"/>
      <c r="AZ86" s="35"/>
      <c r="BA86" s="35"/>
      <c r="BB86" s="35"/>
      <c r="BC86" s="35"/>
      <c r="BD86" s="35"/>
      <c r="BE86" s="35"/>
      <c r="BF86" s="35"/>
    </row>
    <row r="87" spans="16:58" ht="30" customHeight="1" thickBot="1">
      <c r="P87" s="145"/>
      <c r="Q87" s="706" t="s">
        <v>17</v>
      </c>
      <c r="R87" s="707"/>
      <c r="S87" s="391">
        <f>SUM(S84:S86)</f>
        <v>0</v>
      </c>
      <c r="U87" s="19"/>
      <c r="Z87" s="278"/>
      <c r="AA87" s="278"/>
      <c r="AB87" s="145"/>
      <c r="AX87" s="35"/>
      <c r="BC87" s="35"/>
      <c r="BD87" s="35"/>
      <c r="BE87" s="35"/>
      <c r="BF87" s="35"/>
    </row>
    <row r="88" spans="21:58" ht="30" customHeight="1" thickTop="1">
      <c r="U88" s="281"/>
      <c r="V88" s="270"/>
      <c r="W88" s="267"/>
      <c r="X88" s="267"/>
      <c r="Y88" s="187"/>
      <c r="Z88" s="145"/>
      <c r="AA88" s="145"/>
      <c r="AB88" s="145"/>
      <c r="AP88" s="35"/>
      <c r="AQ88" s="35"/>
      <c r="AR88" s="35"/>
      <c r="AS88" s="64"/>
      <c r="AT88" s="64"/>
      <c r="AU88" s="64"/>
      <c r="AV88" s="64"/>
      <c r="AW88" s="35"/>
      <c r="AX88" s="35"/>
      <c r="BC88" s="35"/>
      <c r="BD88" s="35"/>
      <c r="BE88" s="35"/>
      <c r="BF88" s="35"/>
    </row>
    <row r="89" spans="17:58" ht="30" customHeight="1">
      <c r="Q89" s="145"/>
      <c r="R89" s="145"/>
      <c r="S89" s="145"/>
      <c r="T89" s="282"/>
      <c r="Y89" s="145"/>
      <c r="Z89" s="145"/>
      <c r="AA89" s="145"/>
      <c r="AB89" s="145"/>
      <c r="AP89" s="35"/>
      <c r="AQ89" s="35"/>
      <c r="AR89" s="35"/>
      <c r="AS89" s="64"/>
      <c r="AT89" s="64"/>
      <c r="AU89" s="64"/>
      <c r="AV89" s="64"/>
      <c r="AW89" s="35"/>
      <c r="AX89" s="35"/>
      <c r="AY89" s="35"/>
      <c r="BC89" s="35"/>
      <c r="BD89" s="35"/>
      <c r="BE89" s="35"/>
      <c r="BF89" s="35"/>
    </row>
    <row r="90" spans="20:58" ht="30" customHeight="1">
      <c r="T90" s="282"/>
      <c r="Y90" s="145"/>
      <c r="Z90" s="145"/>
      <c r="AA90" s="145"/>
      <c r="AB90" s="145"/>
      <c r="AP90" s="35"/>
      <c r="AQ90" s="35"/>
      <c r="AR90" s="35"/>
      <c r="AS90" s="64"/>
      <c r="AT90" s="64"/>
      <c r="AU90" s="64"/>
      <c r="AV90" s="64"/>
      <c r="AW90" s="35"/>
      <c r="AX90" s="35"/>
      <c r="BC90" s="35"/>
      <c r="BD90" s="35"/>
      <c r="BE90" s="35"/>
      <c r="BF90" s="35"/>
    </row>
    <row r="91" spans="20:59" ht="30" customHeight="1">
      <c r="T91" s="282"/>
      <c r="Y91" s="145"/>
      <c r="Z91" s="145"/>
      <c r="AA91" s="145"/>
      <c r="AB91" s="145"/>
      <c r="AP91" s="35"/>
      <c r="AQ91" s="35"/>
      <c r="AR91" s="35"/>
      <c r="AS91" s="64"/>
      <c r="AT91" s="64"/>
      <c r="AU91" s="64"/>
      <c r="AV91" s="64"/>
      <c r="AW91" s="35"/>
      <c r="AX91" s="35"/>
      <c r="BC91" s="35"/>
      <c r="BD91" s="35"/>
      <c r="BE91" s="35"/>
      <c r="BF91" s="35"/>
      <c r="BG91" s="35"/>
    </row>
    <row r="92" spans="20:59" ht="30" customHeight="1">
      <c r="T92" s="267"/>
      <c r="Y92" s="145"/>
      <c r="Z92" s="145"/>
      <c r="AA92" s="145"/>
      <c r="AB92" s="145"/>
      <c r="AG92" s="35"/>
      <c r="AP92" s="35"/>
      <c r="AQ92" s="35"/>
      <c r="AR92" s="35"/>
      <c r="AS92" s="64"/>
      <c r="AT92" s="64"/>
      <c r="AU92" s="64"/>
      <c r="AV92" s="64"/>
      <c r="AW92" s="35"/>
      <c r="AX92" s="35"/>
      <c r="BC92" s="35"/>
      <c r="BD92" s="35"/>
      <c r="BE92" s="35"/>
      <c r="BF92" s="35"/>
      <c r="BG92" s="35"/>
    </row>
    <row r="93" spans="20:59" ht="30" customHeight="1">
      <c r="T93" s="267"/>
      <c r="U93" s="19"/>
      <c r="V93" s="19"/>
      <c r="W93" s="217"/>
      <c r="X93" s="19"/>
      <c r="Y93" s="145"/>
      <c r="Z93" s="145"/>
      <c r="AA93" s="145"/>
      <c r="AB93" s="145"/>
      <c r="AG93" s="35"/>
      <c r="AP93" s="35"/>
      <c r="AQ93" s="35"/>
      <c r="AR93" s="35"/>
      <c r="AS93" s="64"/>
      <c r="AT93" s="64"/>
      <c r="AU93" s="64"/>
      <c r="AV93" s="64"/>
      <c r="AW93" s="35"/>
      <c r="AX93" s="35"/>
      <c r="BC93" s="35"/>
      <c r="BD93" s="35"/>
      <c r="BE93" s="35"/>
      <c r="BF93" s="35"/>
      <c r="BG93" s="35"/>
    </row>
    <row r="94" spans="20:59" ht="30" customHeight="1">
      <c r="T94" s="145"/>
      <c r="U94" s="283"/>
      <c r="V94" s="145"/>
      <c r="W94" s="217"/>
      <c r="X94" s="217"/>
      <c r="Y94" s="145"/>
      <c r="Z94" s="145"/>
      <c r="AA94" s="145"/>
      <c r="AB94" s="145"/>
      <c r="AG94" s="35"/>
      <c r="AP94" s="35"/>
      <c r="AQ94" s="35"/>
      <c r="AR94" s="35"/>
      <c r="AS94" s="64"/>
      <c r="AT94" s="64"/>
      <c r="AU94" s="64"/>
      <c r="AV94" s="64"/>
      <c r="AW94" s="35"/>
      <c r="AX94" s="35"/>
      <c r="BC94" s="35"/>
      <c r="BD94" s="35"/>
      <c r="BE94" s="35"/>
      <c r="BF94" s="35"/>
      <c r="BG94" s="35"/>
    </row>
    <row r="95" spans="17:62" ht="30" customHeight="1">
      <c r="Q95" s="145"/>
      <c r="R95" s="145"/>
      <c r="S95" s="145"/>
      <c r="T95" s="145"/>
      <c r="U95" s="145"/>
      <c r="V95" s="145"/>
      <c r="W95" s="217"/>
      <c r="X95" s="217"/>
      <c r="Y95" s="145"/>
      <c r="Z95" s="145"/>
      <c r="AA95" s="145"/>
      <c r="AB95" s="145"/>
      <c r="AG95" s="35"/>
      <c r="AP95" s="35"/>
      <c r="AQ95" s="35"/>
      <c r="AR95" s="35"/>
      <c r="AS95" s="64"/>
      <c r="AT95" s="64"/>
      <c r="AU95" s="64"/>
      <c r="AV95" s="64"/>
      <c r="AW95" s="35"/>
      <c r="AX95" s="35"/>
      <c r="BC95" s="35"/>
      <c r="BD95" s="35"/>
      <c r="BE95" s="35"/>
      <c r="BF95" s="35"/>
      <c r="BG95" s="35"/>
      <c r="BH95" s="35"/>
      <c r="BI95" s="35"/>
      <c r="BJ95" s="35"/>
    </row>
    <row r="96" spans="17:62" ht="30" customHeight="1">
      <c r="Q96" s="145"/>
      <c r="R96" s="145"/>
      <c r="S96" s="145"/>
      <c r="T96" s="145"/>
      <c r="U96" s="145"/>
      <c r="V96" s="145"/>
      <c r="W96" s="217"/>
      <c r="X96" s="217"/>
      <c r="Y96" s="145"/>
      <c r="Z96" s="145"/>
      <c r="AA96" s="145"/>
      <c r="AB96" s="145"/>
      <c r="AG96" s="35"/>
      <c r="AP96" s="35"/>
      <c r="AQ96" s="35"/>
      <c r="AR96" s="35"/>
      <c r="AS96" s="64"/>
      <c r="AT96" s="64"/>
      <c r="AU96" s="64"/>
      <c r="AV96" s="64"/>
      <c r="AW96" s="35"/>
      <c r="AX96" s="35"/>
      <c r="BC96" s="35"/>
      <c r="BD96" s="35"/>
      <c r="BE96" s="35"/>
      <c r="BF96" s="35"/>
      <c r="BG96" s="35"/>
      <c r="BH96" s="35"/>
      <c r="BI96" s="35"/>
      <c r="BJ96" s="35"/>
    </row>
    <row r="97" spans="17:62" ht="30" customHeight="1">
      <c r="Q97" s="145"/>
      <c r="R97" s="145"/>
      <c r="S97" s="145"/>
      <c r="T97" s="145"/>
      <c r="U97" s="145"/>
      <c r="V97" s="145"/>
      <c r="W97" s="217"/>
      <c r="X97" s="217"/>
      <c r="Y97" s="145"/>
      <c r="Z97" s="145"/>
      <c r="AA97" s="145"/>
      <c r="AB97" s="145"/>
      <c r="AM97" s="35"/>
      <c r="AN97" s="35"/>
      <c r="AO97" s="35"/>
      <c r="AP97" s="35"/>
      <c r="AQ97" s="35"/>
      <c r="AR97" s="35"/>
      <c r="AS97" s="64"/>
      <c r="AT97" s="64"/>
      <c r="AU97" s="64"/>
      <c r="AV97" s="64"/>
      <c r="AW97" s="35"/>
      <c r="AX97" s="35"/>
      <c r="BC97" s="35"/>
      <c r="BD97" s="35"/>
      <c r="BE97" s="35"/>
      <c r="BF97" s="35"/>
      <c r="BG97" s="35"/>
      <c r="BH97" s="35"/>
      <c r="BI97" s="35"/>
      <c r="BJ97" s="35"/>
    </row>
    <row r="98" spans="17:65" ht="30" customHeight="1">
      <c r="Q98" s="145"/>
      <c r="R98" s="145"/>
      <c r="S98" s="145"/>
      <c r="T98" s="145"/>
      <c r="U98" s="145"/>
      <c r="V98" s="145"/>
      <c r="W98" s="217"/>
      <c r="X98" s="217"/>
      <c r="Y98" s="145"/>
      <c r="Z98" s="145"/>
      <c r="AA98" s="145"/>
      <c r="AB98" s="145"/>
      <c r="AI98" s="35"/>
      <c r="AJ98" s="35"/>
      <c r="AK98" s="35"/>
      <c r="AL98" s="35"/>
      <c r="AM98" s="35"/>
      <c r="AN98" s="35"/>
      <c r="AO98" s="35"/>
      <c r="AP98" s="35"/>
      <c r="AQ98" s="35"/>
      <c r="AR98" s="35"/>
      <c r="AS98" s="64"/>
      <c r="AT98" s="64"/>
      <c r="AU98" s="64"/>
      <c r="AV98" s="64"/>
      <c r="AW98" s="35"/>
      <c r="AX98" s="35"/>
      <c r="BC98" s="35"/>
      <c r="BD98" s="35"/>
      <c r="BE98" s="35"/>
      <c r="BF98" s="35"/>
      <c r="BG98" s="35"/>
      <c r="BH98" s="35"/>
      <c r="BI98" s="35"/>
      <c r="BJ98" s="35"/>
      <c r="BK98" s="35"/>
      <c r="BL98" s="35"/>
      <c r="BM98" s="35"/>
    </row>
    <row r="99" spans="17:61" ht="30" customHeight="1">
      <c r="Q99" s="145"/>
      <c r="R99" s="145"/>
      <c r="S99" s="145"/>
      <c r="T99" s="145"/>
      <c r="U99" s="145"/>
      <c r="V99" s="145"/>
      <c r="W99" s="217"/>
      <c r="X99" s="217"/>
      <c r="Y99" s="145"/>
      <c r="Z99" s="145"/>
      <c r="AA99" s="145"/>
      <c r="AB99" s="145"/>
      <c r="AI99" s="35"/>
      <c r="AJ99" s="35"/>
      <c r="AK99" s="35"/>
      <c r="AL99" s="35"/>
      <c r="AM99" s="35"/>
      <c r="AN99" s="35"/>
      <c r="AO99" s="35"/>
      <c r="AP99" s="35"/>
      <c r="AQ99" s="35"/>
      <c r="AR99" s="35"/>
      <c r="AS99" s="64"/>
      <c r="AT99" s="64"/>
      <c r="AU99" s="64"/>
      <c r="AV99" s="64"/>
      <c r="AW99" s="35"/>
      <c r="AX99" s="35"/>
      <c r="BC99" s="35"/>
      <c r="BD99" s="35"/>
      <c r="BE99" s="35"/>
      <c r="BF99" s="35"/>
      <c r="BG99" s="35"/>
      <c r="BH99" s="35"/>
      <c r="BI99" s="35"/>
    </row>
    <row r="100" spans="17:50" ht="30" customHeight="1">
      <c r="Q100" s="145"/>
      <c r="R100" s="145"/>
      <c r="S100" s="145"/>
      <c r="T100" s="145"/>
      <c r="U100" s="145"/>
      <c r="V100" s="145"/>
      <c r="W100" s="217"/>
      <c r="X100" s="217"/>
      <c r="Y100" s="145"/>
      <c r="Z100" s="145"/>
      <c r="AA100" s="145"/>
      <c r="AB100" s="145"/>
      <c r="AG100" s="35"/>
      <c r="AI100" s="35"/>
      <c r="AJ100" s="35"/>
      <c r="AK100" s="35"/>
      <c r="AL100" s="35"/>
      <c r="AM100" s="35"/>
      <c r="AN100" s="35"/>
      <c r="AO100" s="35"/>
      <c r="AP100" s="35"/>
      <c r="AQ100" s="35"/>
      <c r="AR100" s="35"/>
      <c r="AS100" s="64"/>
      <c r="AT100" s="64"/>
      <c r="AU100" s="64"/>
      <c r="AV100" s="64"/>
      <c r="AW100" s="35"/>
      <c r="AX100" s="35"/>
    </row>
    <row r="101" spans="28:50" ht="30" customHeight="1">
      <c r="AB101" s="145"/>
      <c r="AI101" s="35"/>
      <c r="AJ101" s="35"/>
      <c r="AK101" s="35"/>
      <c r="AL101" s="35"/>
      <c r="AM101" s="35"/>
      <c r="AN101" s="35"/>
      <c r="AO101" s="35"/>
      <c r="AP101" s="35"/>
      <c r="AQ101" s="35"/>
      <c r="AR101" s="35"/>
      <c r="AS101" s="64"/>
      <c r="AT101" s="64"/>
      <c r="AU101" s="64"/>
      <c r="AV101" s="64"/>
      <c r="AW101" s="35"/>
      <c r="AX101" s="35"/>
    </row>
    <row r="102" spans="28:50" ht="30" customHeight="1">
      <c r="AB102" s="145"/>
      <c r="AI102" s="35"/>
      <c r="AJ102" s="35"/>
      <c r="AK102" s="35"/>
      <c r="AL102" s="35"/>
      <c r="AM102" s="35"/>
      <c r="AN102" s="35"/>
      <c r="AO102" s="35"/>
      <c r="AP102" s="35"/>
      <c r="AQ102" s="35"/>
      <c r="AR102" s="35"/>
      <c r="AS102" s="64"/>
      <c r="AT102" s="64"/>
      <c r="AU102" s="64"/>
      <c r="AV102" s="64"/>
      <c r="AW102" s="35"/>
      <c r="AX102" s="35"/>
    </row>
    <row r="103" spans="28:56" ht="30" customHeight="1">
      <c r="AB103" s="145"/>
      <c r="AI103" s="35"/>
      <c r="AJ103" s="35"/>
      <c r="AK103" s="35"/>
      <c r="AL103" s="35"/>
      <c r="AM103" s="35"/>
      <c r="AN103" s="35"/>
      <c r="AO103" s="35"/>
      <c r="AP103" s="35"/>
      <c r="AQ103" s="35"/>
      <c r="AR103" s="35"/>
      <c r="AS103" s="64"/>
      <c r="AT103" s="64"/>
      <c r="AU103" s="64"/>
      <c r="AV103" s="64"/>
      <c r="AW103" s="35"/>
      <c r="AX103" s="35"/>
      <c r="BC103" s="35"/>
      <c r="BD103" s="35"/>
    </row>
    <row r="104" spans="28:50" ht="30" customHeight="1">
      <c r="AB104" s="145"/>
      <c r="AG104" s="35"/>
      <c r="AI104" s="35"/>
      <c r="AJ104" s="35"/>
      <c r="AK104" s="35"/>
      <c r="AL104" s="35"/>
      <c r="AM104" s="35"/>
      <c r="AN104" s="35"/>
      <c r="AO104" s="35"/>
      <c r="AP104" s="35"/>
      <c r="AQ104" s="35"/>
      <c r="AR104" s="35"/>
      <c r="AS104" s="64"/>
      <c r="AT104" s="64"/>
      <c r="AU104" s="64"/>
      <c r="AV104" s="64"/>
      <c r="AW104" s="35"/>
      <c r="AX104" s="35"/>
    </row>
    <row r="105" spans="28:50" ht="30" customHeight="1">
      <c r="AB105" s="145"/>
      <c r="AG105" s="35"/>
      <c r="AI105" s="35"/>
      <c r="AJ105" s="35"/>
      <c r="AK105" s="35"/>
      <c r="AL105" s="35"/>
      <c r="AM105" s="35"/>
      <c r="AN105" s="35"/>
      <c r="AO105" s="35"/>
      <c r="AP105" s="35"/>
      <c r="AQ105" s="35"/>
      <c r="AR105" s="35"/>
      <c r="AS105" s="64"/>
      <c r="AT105" s="64"/>
      <c r="AU105" s="64"/>
      <c r="AV105" s="64"/>
      <c r="AW105" s="35"/>
      <c r="AX105" s="35"/>
    </row>
    <row r="106" spans="28:49" ht="30" customHeight="1">
      <c r="AB106" s="145"/>
      <c r="AG106" s="35"/>
      <c r="AI106" s="35"/>
      <c r="AJ106" s="35"/>
      <c r="AK106" s="35"/>
      <c r="AL106" s="35"/>
      <c r="AM106" s="35"/>
      <c r="AN106" s="35"/>
      <c r="AO106" s="35"/>
      <c r="AP106" s="35"/>
      <c r="AQ106" s="35"/>
      <c r="AR106" s="35"/>
      <c r="AS106" s="64"/>
      <c r="AT106" s="64"/>
      <c r="AU106" s="64"/>
      <c r="AV106" s="64"/>
      <c r="AW106" s="35"/>
    </row>
    <row r="107" spans="28:49" ht="30" customHeight="1">
      <c r="AB107" s="145"/>
      <c r="AG107" s="35"/>
      <c r="AI107" s="35"/>
      <c r="AJ107" s="35"/>
      <c r="AK107" s="35"/>
      <c r="AL107" s="35"/>
      <c r="AM107" s="35"/>
      <c r="AN107" s="35"/>
      <c r="AO107" s="35"/>
      <c r="AP107" s="35"/>
      <c r="AQ107" s="35"/>
      <c r="AR107" s="35"/>
      <c r="AS107" s="64"/>
      <c r="AT107" s="64"/>
      <c r="AU107" s="64"/>
      <c r="AV107" s="64"/>
      <c r="AW107" s="35"/>
    </row>
    <row r="108" spans="28:50" ht="30" customHeight="1">
      <c r="AB108" s="145"/>
      <c r="AG108" s="35"/>
      <c r="AI108" s="35"/>
      <c r="AJ108" s="35"/>
      <c r="AK108" s="35"/>
      <c r="AL108" s="35"/>
      <c r="AM108" s="35"/>
      <c r="AN108" s="35"/>
      <c r="AO108" s="35"/>
      <c r="AP108" s="35"/>
      <c r="AQ108" s="35"/>
      <c r="AR108" s="35"/>
      <c r="AS108" s="64"/>
      <c r="AT108" s="64"/>
      <c r="AU108" s="64"/>
      <c r="AV108" s="64"/>
      <c r="AW108" s="35"/>
      <c r="AX108" s="35"/>
    </row>
    <row r="109" spans="28:49" ht="30" customHeight="1">
      <c r="AB109" s="145"/>
      <c r="AG109" s="35"/>
      <c r="AH109" s="35"/>
      <c r="AI109" s="35"/>
      <c r="AJ109" s="35"/>
      <c r="AK109" s="35"/>
      <c r="AL109" s="35"/>
      <c r="AM109" s="35"/>
      <c r="AN109" s="35"/>
      <c r="AO109" s="35"/>
      <c r="AP109" s="35"/>
      <c r="AQ109" s="35"/>
      <c r="AR109" s="35"/>
      <c r="AS109" s="64"/>
      <c r="AT109" s="64"/>
      <c r="AU109" s="64"/>
      <c r="AV109" s="64"/>
      <c r="AW109" s="35"/>
    </row>
    <row r="110" spans="28:38" ht="30" customHeight="1">
      <c r="AB110" s="145"/>
      <c r="AG110" s="35"/>
      <c r="AH110" s="35"/>
      <c r="AI110" s="35"/>
      <c r="AJ110" s="35"/>
      <c r="AK110" s="35"/>
      <c r="AL110" s="35"/>
    </row>
    <row r="111" spans="28:34" ht="30" customHeight="1">
      <c r="AB111" s="145"/>
      <c r="AH111" s="35"/>
    </row>
    <row r="112" spans="28:34" ht="30" customHeight="1">
      <c r="AB112" s="145"/>
      <c r="AH112" s="35"/>
    </row>
    <row r="113" spans="28:34" ht="30" customHeight="1">
      <c r="AB113" s="145"/>
      <c r="AH113" s="35"/>
    </row>
    <row r="114" spans="28:34" ht="30" customHeight="1">
      <c r="AB114" s="145"/>
      <c r="AH114" s="35"/>
    </row>
    <row r="115" ht="30" customHeight="1">
      <c r="AH115" s="35"/>
    </row>
    <row r="116" ht="30" customHeight="1">
      <c r="AH116" s="35"/>
    </row>
    <row r="117" ht="30" customHeight="1">
      <c r="AH117" s="35"/>
    </row>
    <row r="118" ht="30" customHeight="1">
      <c r="AH118" s="35"/>
    </row>
    <row r="119" ht="30" customHeight="1">
      <c r="AH119" s="35"/>
    </row>
    <row r="120" ht="30" customHeight="1">
      <c r="AH120" s="35"/>
    </row>
    <row r="121" ht="30" customHeight="1">
      <c r="AH121" s="35"/>
    </row>
    <row r="122" ht="30" customHeight="1">
      <c r="R122" s="35"/>
    </row>
  </sheetData>
  <sheetProtection sheet="1" objects="1" scenarios="1"/>
  <mergeCells count="128">
    <mergeCell ref="Q41:Q42"/>
    <mergeCell ref="R41:R42"/>
    <mergeCell ref="S41:S42"/>
    <mergeCell ref="T41:T42"/>
    <mergeCell ref="V41:V42"/>
    <mergeCell ref="AA67:AA68"/>
    <mergeCell ref="T58:T59"/>
    <mergeCell ref="Z67:Z68"/>
    <mergeCell ref="T60:T61"/>
    <mergeCell ref="U60:U61"/>
    <mergeCell ref="AA69:AA70"/>
    <mergeCell ref="Z34:Z35"/>
    <mergeCell ref="AA34:AC35"/>
    <mergeCell ref="U83:X86"/>
    <mergeCell ref="AK48:AL48"/>
    <mergeCell ref="AB39:AB40"/>
    <mergeCell ref="AJ45:AL45"/>
    <mergeCell ref="AJ44:AL44"/>
    <mergeCell ref="AJ43:AL43"/>
    <mergeCell ref="AJ47:AL47"/>
    <mergeCell ref="AJ46:AL46"/>
    <mergeCell ref="AB57:AB59"/>
    <mergeCell ref="Q84:R84"/>
    <mergeCell ref="T84:T85"/>
    <mergeCell ref="AA30:AC30"/>
    <mergeCell ref="AA31:AC31"/>
    <mergeCell ref="V58:V59"/>
    <mergeCell ref="Q77:R77"/>
    <mergeCell ref="Q83:R83"/>
    <mergeCell ref="Q76:R76"/>
    <mergeCell ref="T38:T40"/>
    <mergeCell ref="AI26:AI27"/>
    <mergeCell ref="AJ26:AL26"/>
    <mergeCell ref="AM26:AO26"/>
    <mergeCell ref="Q87:R87"/>
    <mergeCell ref="Q73:R73"/>
    <mergeCell ref="Q74:R74"/>
    <mergeCell ref="Q75:R75"/>
    <mergeCell ref="AD38:AD40"/>
    <mergeCell ref="Q86:R86"/>
    <mergeCell ref="U39:U40"/>
    <mergeCell ref="O29:P29"/>
    <mergeCell ref="O22:P22"/>
    <mergeCell ref="O21:P21"/>
    <mergeCell ref="Q85:R85"/>
    <mergeCell ref="O66:P66"/>
    <mergeCell ref="O64:P64"/>
    <mergeCell ref="S69:S70"/>
    <mergeCell ref="S67:S68"/>
    <mergeCell ref="R69:R70"/>
    <mergeCell ref="V39:V40"/>
    <mergeCell ref="W39:W40"/>
    <mergeCell ref="X39:X40"/>
    <mergeCell ref="Y39:Y40"/>
    <mergeCell ref="Y49:Y50"/>
    <mergeCell ref="Y69:Y70"/>
    <mergeCell ref="V60:V61"/>
    <mergeCell ref="W60:W61"/>
    <mergeCell ref="X60:X61"/>
    <mergeCell ref="Y60:Y61"/>
    <mergeCell ref="S38:S40"/>
    <mergeCell ref="O23:P23"/>
    <mergeCell ref="O19:P19"/>
    <mergeCell ref="O20:P20"/>
    <mergeCell ref="O25:P25"/>
    <mergeCell ref="O24:P24"/>
    <mergeCell ref="O26:P26"/>
    <mergeCell ref="O13:R14"/>
    <mergeCell ref="Y22:Y23"/>
    <mergeCell ref="Z22:Z23"/>
    <mergeCell ref="Z20:Z21"/>
    <mergeCell ref="AA20:AC21"/>
    <mergeCell ref="V16:V18"/>
    <mergeCell ref="U16:U18"/>
    <mergeCell ref="R16:R18"/>
    <mergeCell ref="Y18:Y19"/>
    <mergeCell ref="Z18:Z19"/>
    <mergeCell ref="Y15:Y16"/>
    <mergeCell ref="AA25:AC25"/>
    <mergeCell ref="AP8:AR8"/>
    <mergeCell ref="AM8:AO8"/>
    <mergeCell ref="AJ8:AL8"/>
    <mergeCell ref="Y20:Y21"/>
    <mergeCell ref="AA27:AC27"/>
    <mergeCell ref="AA33:AC33"/>
    <mergeCell ref="AA29:AC29"/>
    <mergeCell ref="Z30:Z31"/>
    <mergeCell ref="AP26:AR26"/>
    <mergeCell ref="AI8:AI9"/>
    <mergeCell ref="AA18:AC19"/>
    <mergeCell ref="AA22:AC23"/>
    <mergeCell ref="AC38:AC40"/>
    <mergeCell ref="AD41:AD46"/>
    <mergeCell ref="O28:P28"/>
    <mergeCell ref="O27:P27"/>
    <mergeCell ref="O30:P30"/>
    <mergeCell ref="P38:P40"/>
    <mergeCell ref="Q38:Q40"/>
    <mergeCell ref="R38:R40"/>
    <mergeCell ref="Z39:Z40"/>
    <mergeCell ref="AA39:AA40"/>
    <mergeCell ref="O63:P63"/>
    <mergeCell ref="R71:R72"/>
    <mergeCell ref="Z69:Z70"/>
    <mergeCell ref="Y71:Y72"/>
    <mergeCell ref="O60:P60"/>
    <mergeCell ref="O61:P61"/>
    <mergeCell ref="Z71:Z72"/>
    <mergeCell ref="F17:G17"/>
    <mergeCell ref="J17:K17"/>
    <mergeCell ref="F15:I15"/>
    <mergeCell ref="J16:K16"/>
    <mergeCell ref="AA71:AA72"/>
    <mergeCell ref="O62:P62"/>
    <mergeCell ref="X58:X59"/>
    <mergeCell ref="Z26:Z27"/>
    <mergeCell ref="AA26:AC26"/>
    <mergeCell ref="S71:S72"/>
    <mergeCell ref="AB75:AC75"/>
    <mergeCell ref="AB76:AC76"/>
    <mergeCell ref="A13:A18"/>
    <mergeCell ref="B13:B18"/>
    <mergeCell ref="C13:C18"/>
    <mergeCell ref="E15:E18"/>
    <mergeCell ref="O65:P65"/>
    <mergeCell ref="F16:G16"/>
    <mergeCell ref="E14:J14"/>
    <mergeCell ref="J15:M15"/>
  </mergeCells>
  <conditionalFormatting sqref="P43 AA44:AA50 AB43:AB50 T43:AA43">
    <cfRule type="expression" priority="56" dxfId="32" stopIfTrue="1">
      <formula>AND(OR($F$21="",$F$21=0),OR($J$21="",$J$21=0),$O$35="○")</formula>
    </cfRule>
  </conditionalFormatting>
  <conditionalFormatting sqref="AA48">
    <cfRule type="expression" priority="59" dxfId="32" stopIfTrue="1">
      <formula>AND(OR(#REF!="",#REF!=0),OR(#REF!="",#REF!=0),経費明細表!#REF!="○")</formula>
    </cfRule>
  </conditionalFormatting>
  <conditionalFormatting sqref="P44 T44:AB44">
    <cfRule type="expression" priority="60" dxfId="32" stopIfTrue="1">
      <formula>AND(OR($F$22="",$F$22=0),OR($J$22="",$J$22=0),$O$36="○")</formula>
    </cfRule>
  </conditionalFormatting>
  <conditionalFormatting sqref="P45:P46 T45:AB45">
    <cfRule type="expression" priority="61" dxfId="32" stopIfTrue="1">
      <formula>AND(OR($F$23="",$F$23=0),OR($J$23="",$J$23=0),$O$37="○")</formula>
    </cfRule>
  </conditionalFormatting>
  <conditionalFormatting sqref="J19:M19">
    <cfRule type="expression" priority="38" dxfId="1" stopIfTrue="1">
      <formula>$P$41="×"</formula>
    </cfRule>
  </conditionalFormatting>
  <conditionalFormatting sqref="J20:M20">
    <cfRule type="expression" priority="37" dxfId="1" stopIfTrue="1">
      <formula>$P$42="×"</formula>
    </cfRule>
  </conditionalFormatting>
  <conditionalFormatting sqref="J21:M21">
    <cfRule type="expression" priority="36" dxfId="1" stopIfTrue="1">
      <formula>$P$43="×"</formula>
    </cfRule>
  </conditionalFormatting>
  <conditionalFormatting sqref="J22:M22">
    <cfRule type="expression" priority="35" dxfId="1" stopIfTrue="1">
      <formula>$P$44="×"</formula>
    </cfRule>
  </conditionalFormatting>
  <conditionalFormatting sqref="J23:M24">
    <cfRule type="expression" priority="34" dxfId="1" stopIfTrue="1">
      <formula>$P$45="×"</formula>
    </cfRule>
  </conditionalFormatting>
  <conditionalFormatting sqref="Z60 Y75:AA75 Z62:Z66">
    <cfRule type="expression" priority="51" dxfId="33" stopIfTrue="1">
      <formula>$AB$75&lt;&gt;""</formula>
    </cfRule>
  </conditionalFormatting>
  <conditionalFormatting sqref="Z60:Z66 Y73:AA76">
    <cfRule type="expression" priority="52" dxfId="33" stopIfTrue="1">
      <formula>$AB$76&lt;&gt;""</formula>
    </cfRule>
  </conditionalFormatting>
  <conditionalFormatting sqref="Z18:Z23 Z26 Z30 AD41 U43:AB50 P43:P50 U41:U42 W41:AB42">
    <cfRule type="cellIs" priority="50" dxfId="1" operator="equal" stopIfTrue="1">
      <formula>"×"</formula>
    </cfRule>
  </conditionalFormatting>
  <conditionalFormatting sqref="R47:S47">
    <cfRule type="expression" priority="258" dxfId="1" stopIfTrue="1">
      <formula>$Z$22="×"</formula>
    </cfRule>
  </conditionalFormatting>
  <conditionalFormatting sqref="P46 T46:AB46">
    <cfRule type="expression" priority="313" dxfId="32" stopIfTrue="1">
      <formula>AND(OR($F$24="",$F$24=0),OR($J$24="",$J$24=0),$O$42="○")</formula>
    </cfRule>
  </conditionalFormatting>
  <conditionalFormatting sqref="J24:M24">
    <cfRule type="expression" priority="354" dxfId="1" stopIfTrue="1">
      <formula>$P$46="×"</formula>
    </cfRule>
  </conditionalFormatting>
  <conditionalFormatting sqref="Z34">
    <cfRule type="cellIs" priority="9" dxfId="1" operator="equal" stopIfTrue="1">
      <formula>"×"</formula>
    </cfRule>
  </conditionalFormatting>
  <conditionalFormatting sqref="P43:P50">
    <cfRule type="expression" priority="380" dxfId="32" stopIfTrue="1">
      <formula>AND(OR(経費明細表!#REF!="",経費明細表!#REF!=0),OR(経費明細表!#REF!="",経費明細表!#REF!=0),$O$41="○")</formula>
    </cfRule>
  </conditionalFormatting>
  <conditionalFormatting sqref="W42:W50 U41 W41:AB41">
    <cfRule type="expression" priority="409" dxfId="32" stopIfTrue="1">
      <formula>AND(OR($F$19="",$F$19=0),OR($J$19="",$J$19=0),$O$29="○")</formula>
    </cfRule>
  </conditionalFormatting>
  <conditionalFormatting sqref="Q43:S46">
    <cfRule type="expression" priority="421" dxfId="32" stopIfTrue="1">
      <formula>AND(OR($F$19="",$F$19=0),OR($J$19="",$J25=0),$O$29="○")</formula>
    </cfRule>
  </conditionalFormatting>
  <conditionalFormatting sqref="X43:X50 U42 W42:AB42">
    <cfRule type="expression" priority="431" dxfId="34" stopIfTrue="1">
      <formula>AND(OR($F$20="",$F$20=0),OR($J$20="",$J$20=0),$O$30="○")</formula>
    </cfRule>
  </conditionalFormatting>
  <conditionalFormatting sqref="L25">
    <cfRule type="expression" priority="432" dxfId="1" stopIfTrue="1">
      <formula>$AR$34="×"</formula>
    </cfRule>
  </conditionalFormatting>
  <conditionalFormatting sqref="M25">
    <cfRule type="expression" priority="433" dxfId="1" stopIfTrue="1">
      <formula>$AR$35="×"</formula>
    </cfRule>
  </conditionalFormatting>
  <conditionalFormatting sqref="T41">
    <cfRule type="expression" priority="7" dxfId="32" stopIfTrue="1">
      <formula>AND(OR($F$19="",$F$19=0),OR($J$19="",$J$19=0),$O$33="○")</formula>
    </cfRule>
  </conditionalFormatting>
  <conditionalFormatting sqref="Q41:S41">
    <cfRule type="expression" priority="8" dxfId="32" stopIfTrue="1">
      <formula>AND(OR($F$19="",$F$19=0),OR($J$19="",$J28=0),$O$33="○")</formula>
    </cfRule>
  </conditionalFormatting>
  <conditionalFormatting sqref="V41">
    <cfRule type="expression" priority="6" dxfId="32" stopIfTrue="1">
      <formula>AND(OR($F$19="",$F$19=0),OR($J$19="",$J$19=0),$O$33="○")</formula>
    </cfRule>
  </conditionalFormatting>
  <conditionalFormatting sqref="V41">
    <cfRule type="cellIs" priority="5" dxfId="1" operator="equal" stopIfTrue="1">
      <formula>"×"</formula>
    </cfRule>
  </conditionalFormatting>
  <conditionalFormatting sqref="P41">
    <cfRule type="expression" priority="2" dxfId="32" stopIfTrue="1">
      <formula>AND(OR($F$19="",$F$19=0),OR($J$19="",$J$19=0),$O$33="○")</formula>
    </cfRule>
  </conditionalFormatting>
  <conditionalFormatting sqref="P42">
    <cfRule type="expression" priority="3" dxfId="34" stopIfTrue="1">
      <formula>AND(OR($F$20="",$F$20=0),OR($J$20="",$J$20=0),$O$34="○")</formula>
    </cfRule>
  </conditionalFormatting>
  <conditionalFormatting sqref="P41:P42">
    <cfRule type="cellIs" priority="1" dxfId="1" operator="equal" stopIfTrue="1">
      <formula>"×"</formula>
    </cfRule>
  </conditionalFormatting>
  <conditionalFormatting sqref="P41:P42">
    <cfRule type="expression" priority="4" dxfId="32" stopIfTrue="1">
      <formula>AND(OR($F$28="",$F$28=0),OR($J$28="",$J$28=0),$O$41="○")</formula>
    </cfRule>
  </conditionalFormatting>
  <dataValidations count="2">
    <dataValidation allowBlank="1" showInputMessage="1" showErrorMessage="1" imeMode="halfAlpha" sqref="L25 H25"/>
    <dataValidation type="whole" operator="greaterThanOrEqual" allowBlank="1" showInputMessage="1" showErrorMessage="1" errorTitle="0以上の数字を入力して下さい。" imeMode="halfAlpha" sqref="F19:M28">
      <formula1>0</formula1>
    </dataValidation>
  </dataValidations>
  <printOptions/>
  <pageMargins left="0.708661417322835" right="0.708661417322835" top="0.748031496062992" bottom="0.748031496062992" header="0.31496062992126" footer="0.31496062992126"/>
  <pageSetup fitToHeight="1" fitToWidth="1" horizontalDpi="600" verticalDpi="600" orientation="landscape" paperSize="9" scale="36"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theme="8" tint="0.7999799847602844"/>
    <pageSetUpPr fitToPage="1"/>
  </sheetPr>
  <dimension ref="A2:R38"/>
  <sheetViews>
    <sheetView showGridLines="0" zoomScaleSheetLayoutView="100" zoomScalePageLayoutView="0" workbookViewId="0" topLeftCell="A1">
      <pane ySplit="3" topLeftCell="A4" activePane="bottomLeft" state="frozen"/>
      <selection pane="topLeft" activeCell="J13" sqref="J13"/>
      <selection pane="bottomLeft" activeCell="A1" sqref="A1"/>
    </sheetView>
  </sheetViews>
  <sheetFormatPr defaultColWidth="9.140625" defaultRowHeight="15"/>
  <cols>
    <col min="1" max="1" width="8.421875" style="75" customWidth="1"/>
    <col min="2" max="4" width="3.7109375" style="77" customWidth="1"/>
    <col min="5" max="5" width="16.57421875" style="76" customWidth="1"/>
    <col min="6" max="6" width="25.00390625" style="1" customWidth="1"/>
    <col min="7" max="7" width="9.140625" style="77" customWidth="1"/>
    <col min="8" max="8" width="9.140625" style="75" customWidth="1"/>
    <col min="9" max="12" width="15.140625" style="77" customWidth="1"/>
    <col min="13" max="13" width="5.28125" style="75" customWidth="1"/>
    <col min="14" max="14" width="12.7109375" style="75" customWidth="1"/>
    <col min="15" max="15" width="15.28125" style="77" customWidth="1"/>
    <col min="16" max="16" width="15.28125" style="78" customWidth="1"/>
    <col min="17" max="17" width="15.28125" style="77" customWidth="1"/>
    <col min="18" max="16384" width="9.00390625" style="77" customWidth="1"/>
  </cols>
  <sheetData>
    <row r="1" ht="13.5"/>
    <row r="2" spans="2:4" ht="13.5">
      <c r="B2" s="770" t="s">
        <v>90</v>
      </c>
      <c r="C2" s="770"/>
      <c r="D2" s="770"/>
    </row>
    <row r="3" ht="13.5"/>
    <row r="4" spans="1:6" ht="13.5" customHeight="1">
      <c r="A4" s="771" t="s">
        <v>286</v>
      </c>
      <c r="B4" s="771"/>
      <c r="C4" s="771"/>
      <c r="D4" s="771"/>
      <c r="E4" s="771"/>
      <c r="F4" s="75"/>
    </row>
    <row r="5" spans="1:6" ht="13.5" customHeight="1">
      <c r="A5" s="560"/>
      <c r="B5" s="560"/>
      <c r="C5" s="560"/>
      <c r="D5" s="560"/>
      <c r="E5" s="561"/>
      <c r="F5" s="75"/>
    </row>
    <row r="6" spans="1:8" ht="13.5" customHeight="1">
      <c r="A6" s="560"/>
      <c r="B6" s="562"/>
      <c r="C6" s="563"/>
      <c r="D6" s="560"/>
      <c r="E6" s="561"/>
      <c r="F6" s="765" t="s">
        <v>13</v>
      </c>
      <c r="G6" s="766"/>
      <c r="H6" s="767"/>
    </row>
    <row r="7" spans="1:8" ht="13.5" customHeight="1">
      <c r="A7" s="560"/>
      <c r="B7" s="560"/>
      <c r="C7" s="560"/>
      <c r="D7" s="560"/>
      <c r="E7" s="561"/>
      <c r="F7" s="776" t="s">
        <v>61</v>
      </c>
      <c r="G7" s="777"/>
      <c r="H7" s="778"/>
    </row>
    <row r="8" spans="1:13" ht="13.5" customHeight="1">
      <c r="A8" s="560"/>
      <c r="B8" s="560"/>
      <c r="C8" s="560"/>
      <c r="D8" s="560"/>
      <c r="E8" s="561"/>
      <c r="F8" s="113"/>
      <c r="M8" s="80"/>
    </row>
    <row r="9" spans="1:12" ht="13.5" customHeight="1">
      <c r="A9" s="560"/>
      <c r="B9" s="19"/>
      <c r="C9" s="19"/>
      <c r="D9" s="19"/>
      <c r="E9" s="564"/>
      <c r="F9" s="113"/>
      <c r="I9" s="81" t="s">
        <v>21</v>
      </c>
      <c r="J9" s="558">
        <f>IF(入力_企業名="","",入力_企業名)</f>
      </c>
      <c r="K9" s="558"/>
      <c r="L9" s="559"/>
    </row>
    <row r="10" spans="1:13" ht="13.5" customHeight="1" thickBot="1">
      <c r="A10" s="560"/>
      <c r="B10" s="19"/>
      <c r="C10" s="19"/>
      <c r="D10" s="19"/>
      <c r="E10" s="564"/>
      <c r="F10" s="113"/>
      <c r="L10" s="292"/>
      <c r="M10" s="81"/>
    </row>
    <row r="11" spans="1:17" ht="27" customHeight="1">
      <c r="A11" s="772" t="s">
        <v>1</v>
      </c>
      <c r="B11" s="774" t="s">
        <v>2</v>
      </c>
      <c r="C11" s="774"/>
      <c r="D11" s="775"/>
      <c r="E11" s="315" t="s">
        <v>3</v>
      </c>
      <c r="F11" s="316" t="s">
        <v>4</v>
      </c>
      <c r="G11" s="82" t="s">
        <v>5</v>
      </c>
      <c r="H11" s="83" t="s">
        <v>6</v>
      </c>
      <c r="I11" s="82" t="s">
        <v>0</v>
      </c>
      <c r="J11" s="779" t="s">
        <v>7</v>
      </c>
      <c r="K11" s="780"/>
      <c r="L11" s="565" t="s">
        <v>102</v>
      </c>
      <c r="M11" s="768" t="s">
        <v>24</v>
      </c>
      <c r="O11" s="142" t="str">
        <f>"補助対象経費の"&amp;補助名</f>
        <v>補助対象経費の２／３</v>
      </c>
      <c r="P11" s="783" t="s">
        <v>194</v>
      </c>
      <c r="Q11" s="784"/>
    </row>
    <row r="12" spans="1:17" ht="27" customHeight="1" thickBot="1">
      <c r="A12" s="773"/>
      <c r="B12" s="84" t="s">
        <v>8</v>
      </c>
      <c r="C12" s="84" t="s">
        <v>9</v>
      </c>
      <c r="D12" s="85" t="s">
        <v>10</v>
      </c>
      <c r="E12" s="86"/>
      <c r="F12" s="87"/>
      <c r="G12" s="88"/>
      <c r="H12" s="89"/>
      <c r="I12" s="88" t="s">
        <v>16</v>
      </c>
      <c r="J12" s="90" t="s">
        <v>11</v>
      </c>
      <c r="K12" s="89" t="s">
        <v>15</v>
      </c>
      <c r="L12" s="566" t="s">
        <v>227</v>
      </c>
      <c r="M12" s="769"/>
      <c r="O12" s="143" t="s">
        <v>96</v>
      </c>
      <c r="P12" s="287" t="s">
        <v>195</v>
      </c>
      <c r="Q12" s="288" t="s">
        <v>196</v>
      </c>
    </row>
    <row r="13" spans="1:17" ht="46.5" customHeight="1">
      <c r="A13" s="115">
        <v>1</v>
      </c>
      <c r="B13" s="763"/>
      <c r="C13" s="764"/>
      <c r="D13" s="764"/>
      <c r="E13" s="118"/>
      <c r="F13" s="118"/>
      <c r="G13" s="131"/>
      <c r="H13" s="132"/>
      <c r="I13" s="128"/>
      <c r="J13" s="10">
        <f aca="true" t="shared" si="0" ref="J13:J32">IF(K13="","",ROUNDDOWN(K13*(1+M13/100),0))</f>
      </c>
      <c r="K13" s="10">
        <f aca="true" t="shared" si="1" ref="K13:K32">IF(OR(I13="",G13=""),"",ROUNDDOWN(I13*G13,0))</f>
      </c>
      <c r="L13" s="567">
        <f>K13</f>
      </c>
      <c r="M13" s="138">
        <v>10</v>
      </c>
      <c r="N13" s="77"/>
      <c r="O13" s="148">
        <f aca="true" t="shared" si="2" ref="O13:O32">IF(L13="","",ROUNDDOWN(L13/G13*補助率,0)*G13)</f>
      </c>
      <c r="P13" s="289">
        <f>IF(L13="","",ROUNDDOWN((O13/$O$33*$O$36),0))</f>
      </c>
      <c r="Q13" s="290">
        <f>IF(ISERROR(P13+O37),"",P13+O37)</f>
      </c>
    </row>
    <row r="14" spans="1:17" ht="46.5" customHeight="1">
      <c r="A14" s="116">
        <v>2</v>
      </c>
      <c r="B14" s="763"/>
      <c r="C14" s="764"/>
      <c r="D14" s="764"/>
      <c r="E14" s="123"/>
      <c r="F14" s="123"/>
      <c r="G14" s="122"/>
      <c r="H14" s="133"/>
      <c r="I14" s="128"/>
      <c r="J14" s="10">
        <f t="shared" si="0"/>
      </c>
      <c r="K14" s="10">
        <f t="shared" si="1"/>
      </c>
      <c r="L14" s="567">
        <f aca="true" t="shared" si="3" ref="L14:L32">K14</f>
      </c>
      <c r="M14" s="138">
        <v>10</v>
      </c>
      <c r="O14" s="147">
        <f t="shared" si="2"/>
      </c>
      <c r="P14" s="289">
        <f aca="true" t="shared" si="4" ref="P14:P32">IF(L14="","",ROUNDDOWN((O14/$O$33*$O$36),0))</f>
      </c>
      <c r="Q14" s="291">
        <f aca="true" t="shared" si="5" ref="Q14:Q32">P14</f>
      </c>
    </row>
    <row r="15" spans="1:17" ht="46.5" customHeight="1">
      <c r="A15" s="115">
        <v>3</v>
      </c>
      <c r="B15" s="791"/>
      <c r="C15" s="792"/>
      <c r="D15" s="793"/>
      <c r="E15" s="572"/>
      <c r="F15" s="572"/>
      <c r="G15" s="573"/>
      <c r="H15" s="574"/>
      <c r="I15" s="575"/>
      <c r="J15" s="10">
        <f t="shared" si="0"/>
      </c>
      <c r="K15" s="10">
        <f t="shared" si="1"/>
      </c>
      <c r="L15" s="568">
        <f t="shared" si="3"/>
      </c>
      <c r="M15" s="138">
        <v>10</v>
      </c>
      <c r="N15" s="78"/>
      <c r="O15" s="147">
        <f t="shared" si="2"/>
      </c>
      <c r="P15" s="289">
        <f t="shared" si="4"/>
      </c>
      <c r="Q15" s="291">
        <f t="shared" si="5"/>
      </c>
    </row>
    <row r="16" spans="1:17" s="92" customFormat="1" ht="46.5" customHeight="1">
      <c r="A16" s="116">
        <v>4</v>
      </c>
      <c r="B16" s="763"/>
      <c r="C16" s="764"/>
      <c r="D16" s="764"/>
      <c r="E16" s="123"/>
      <c r="F16" s="123"/>
      <c r="G16" s="120"/>
      <c r="H16" s="121"/>
      <c r="I16" s="128"/>
      <c r="J16" s="10">
        <f t="shared" si="0"/>
      </c>
      <c r="K16" s="10">
        <f t="shared" si="1"/>
      </c>
      <c r="L16" s="568">
        <f t="shared" si="3"/>
      </c>
      <c r="M16" s="138">
        <v>10</v>
      </c>
      <c r="N16" s="78"/>
      <c r="O16" s="147">
        <f t="shared" si="2"/>
      </c>
      <c r="P16" s="289">
        <f t="shared" si="4"/>
      </c>
      <c r="Q16" s="291">
        <f t="shared" si="5"/>
      </c>
    </row>
    <row r="17" spans="1:17" ht="46.5" customHeight="1">
      <c r="A17" s="115">
        <v>5</v>
      </c>
      <c r="B17" s="763"/>
      <c r="C17" s="764"/>
      <c r="D17" s="764"/>
      <c r="E17" s="123"/>
      <c r="F17" s="123"/>
      <c r="G17" s="120"/>
      <c r="H17" s="121"/>
      <c r="I17" s="128"/>
      <c r="J17" s="10">
        <f t="shared" si="0"/>
      </c>
      <c r="K17" s="10">
        <f t="shared" si="1"/>
      </c>
      <c r="L17" s="568">
        <f t="shared" si="3"/>
      </c>
      <c r="M17" s="138">
        <v>10</v>
      </c>
      <c r="N17" s="78"/>
      <c r="O17" s="147">
        <f t="shared" si="2"/>
      </c>
      <c r="P17" s="289">
        <f t="shared" si="4"/>
      </c>
      <c r="Q17" s="291">
        <f t="shared" si="5"/>
      </c>
    </row>
    <row r="18" spans="1:17" ht="46.5" customHeight="1">
      <c r="A18" s="116">
        <v>6</v>
      </c>
      <c r="B18" s="763"/>
      <c r="C18" s="764"/>
      <c r="D18" s="764"/>
      <c r="E18" s="123"/>
      <c r="F18" s="123"/>
      <c r="G18" s="120"/>
      <c r="H18" s="121"/>
      <c r="I18" s="128"/>
      <c r="J18" s="10">
        <f t="shared" si="0"/>
      </c>
      <c r="K18" s="10">
        <f t="shared" si="1"/>
      </c>
      <c r="L18" s="568">
        <f t="shared" si="3"/>
      </c>
      <c r="M18" s="138">
        <v>10</v>
      </c>
      <c r="N18" s="78"/>
      <c r="O18" s="147">
        <f t="shared" si="2"/>
      </c>
      <c r="P18" s="289">
        <f t="shared" si="4"/>
      </c>
      <c r="Q18" s="291">
        <f t="shared" si="5"/>
      </c>
    </row>
    <row r="19" spans="1:17" ht="46.5" customHeight="1">
      <c r="A19" s="115">
        <v>7</v>
      </c>
      <c r="B19" s="763"/>
      <c r="C19" s="764"/>
      <c r="D19" s="764"/>
      <c r="E19" s="123"/>
      <c r="F19" s="124"/>
      <c r="G19" s="120"/>
      <c r="H19" s="121"/>
      <c r="I19" s="128"/>
      <c r="J19" s="10">
        <f t="shared" si="0"/>
      </c>
      <c r="K19" s="10">
        <f t="shared" si="1"/>
      </c>
      <c r="L19" s="568">
        <f t="shared" si="3"/>
      </c>
      <c r="M19" s="138">
        <v>10</v>
      </c>
      <c r="N19" s="78"/>
      <c r="O19" s="147">
        <f t="shared" si="2"/>
      </c>
      <c r="P19" s="289">
        <f t="shared" si="4"/>
      </c>
      <c r="Q19" s="291">
        <f t="shared" si="5"/>
      </c>
    </row>
    <row r="20" spans="1:17" s="92" customFormat="1" ht="46.5" customHeight="1">
      <c r="A20" s="116">
        <v>8</v>
      </c>
      <c r="B20" s="763"/>
      <c r="C20" s="764"/>
      <c r="D20" s="764"/>
      <c r="E20" s="123"/>
      <c r="F20" s="123"/>
      <c r="G20" s="120"/>
      <c r="H20" s="121"/>
      <c r="I20" s="128"/>
      <c r="J20" s="10">
        <f t="shared" si="0"/>
      </c>
      <c r="K20" s="10">
        <f t="shared" si="1"/>
      </c>
      <c r="L20" s="568">
        <f t="shared" si="3"/>
      </c>
      <c r="M20" s="138">
        <v>10</v>
      </c>
      <c r="N20" s="93"/>
      <c r="O20" s="147">
        <f t="shared" si="2"/>
      </c>
      <c r="P20" s="289">
        <f t="shared" si="4"/>
      </c>
      <c r="Q20" s="291">
        <f t="shared" si="5"/>
      </c>
    </row>
    <row r="21" spans="1:17" s="92" customFormat="1" ht="46.5" customHeight="1">
      <c r="A21" s="115">
        <v>9</v>
      </c>
      <c r="B21" s="763"/>
      <c r="C21" s="764"/>
      <c r="D21" s="764"/>
      <c r="E21" s="123"/>
      <c r="F21" s="123"/>
      <c r="G21" s="120"/>
      <c r="H21" s="121"/>
      <c r="I21" s="128"/>
      <c r="J21" s="10">
        <f aca="true" t="shared" si="6" ref="J21:J30">IF(K21="","",ROUNDDOWN(K21*(1+M21/100),0))</f>
      </c>
      <c r="K21" s="10">
        <f t="shared" si="1"/>
      </c>
      <c r="L21" s="568">
        <f aca="true" t="shared" si="7" ref="L21:L30">K21</f>
      </c>
      <c r="M21" s="138">
        <v>10</v>
      </c>
      <c r="N21" s="93"/>
      <c r="O21" s="147">
        <f t="shared" si="2"/>
      </c>
      <c r="P21" s="289">
        <f aca="true" t="shared" si="8" ref="P21:P30">IF(L21="","",ROUNDDOWN((O21/$O$33*$O$36),0))</f>
      </c>
      <c r="Q21" s="291">
        <f aca="true" t="shared" si="9" ref="Q21:Q30">P21</f>
      </c>
    </row>
    <row r="22" spans="1:17" s="92" customFormat="1" ht="46.5" customHeight="1">
      <c r="A22" s="116">
        <v>10</v>
      </c>
      <c r="B22" s="763"/>
      <c r="C22" s="764"/>
      <c r="D22" s="764"/>
      <c r="E22" s="123"/>
      <c r="F22" s="123"/>
      <c r="G22" s="120"/>
      <c r="H22" s="121"/>
      <c r="I22" s="128"/>
      <c r="J22" s="10">
        <f t="shared" si="6"/>
      </c>
      <c r="K22" s="10">
        <f t="shared" si="1"/>
      </c>
      <c r="L22" s="568">
        <f t="shared" si="7"/>
      </c>
      <c r="M22" s="138">
        <v>10</v>
      </c>
      <c r="N22" s="93"/>
      <c r="O22" s="147">
        <f t="shared" si="2"/>
      </c>
      <c r="P22" s="289">
        <f t="shared" si="8"/>
      </c>
      <c r="Q22" s="291">
        <f t="shared" si="9"/>
      </c>
    </row>
    <row r="23" spans="1:17" s="92" customFormat="1" ht="46.5" customHeight="1">
      <c r="A23" s="115">
        <v>11</v>
      </c>
      <c r="B23" s="763"/>
      <c r="C23" s="764"/>
      <c r="D23" s="764"/>
      <c r="E23" s="123"/>
      <c r="F23" s="123"/>
      <c r="G23" s="120"/>
      <c r="H23" s="121"/>
      <c r="I23" s="128"/>
      <c r="J23" s="10">
        <f t="shared" si="6"/>
      </c>
      <c r="K23" s="10">
        <f t="shared" si="1"/>
      </c>
      <c r="L23" s="568">
        <f t="shared" si="7"/>
      </c>
      <c r="M23" s="138">
        <v>10</v>
      </c>
      <c r="N23" s="93"/>
      <c r="O23" s="147">
        <f t="shared" si="2"/>
      </c>
      <c r="P23" s="289">
        <f t="shared" si="8"/>
      </c>
      <c r="Q23" s="291">
        <f t="shared" si="9"/>
      </c>
    </row>
    <row r="24" spans="1:17" s="92" customFormat="1" ht="46.5" customHeight="1">
      <c r="A24" s="116">
        <v>12</v>
      </c>
      <c r="B24" s="763"/>
      <c r="C24" s="764"/>
      <c r="D24" s="764"/>
      <c r="E24" s="123"/>
      <c r="F24" s="123"/>
      <c r="G24" s="120"/>
      <c r="H24" s="121"/>
      <c r="I24" s="128"/>
      <c r="J24" s="10">
        <f t="shared" si="6"/>
      </c>
      <c r="K24" s="10">
        <f t="shared" si="1"/>
      </c>
      <c r="L24" s="568">
        <f t="shared" si="7"/>
      </c>
      <c r="M24" s="138">
        <v>10</v>
      </c>
      <c r="N24" s="93"/>
      <c r="O24" s="147">
        <f t="shared" si="2"/>
      </c>
      <c r="P24" s="289">
        <f t="shared" si="8"/>
      </c>
      <c r="Q24" s="291">
        <f t="shared" si="9"/>
      </c>
    </row>
    <row r="25" spans="1:17" s="92" customFormat="1" ht="46.5" customHeight="1">
      <c r="A25" s="115">
        <v>13</v>
      </c>
      <c r="B25" s="763"/>
      <c r="C25" s="764"/>
      <c r="D25" s="764"/>
      <c r="E25" s="123"/>
      <c r="F25" s="123"/>
      <c r="G25" s="120"/>
      <c r="H25" s="121"/>
      <c r="I25" s="128"/>
      <c r="J25" s="10">
        <f t="shared" si="6"/>
      </c>
      <c r="K25" s="10">
        <f t="shared" si="1"/>
      </c>
      <c r="L25" s="568">
        <f t="shared" si="7"/>
      </c>
      <c r="M25" s="138">
        <v>10</v>
      </c>
      <c r="N25" s="93"/>
      <c r="O25" s="147">
        <f t="shared" si="2"/>
      </c>
      <c r="P25" s="289">
        <f t="shared" si="8"/>
      </c>
      <c r="Q25" s="291">
        <f t="shared" si="9"/>
      </c>
    </row>
    <row r="26" spans="1:17" s="92" customFormat="1" ht="46.5" customHeight="1">
      <c r="A26" s="116">
        <v>14</v>
      </c>
      <c r="B26" s="763"/>
      <c r="C26" s="764"/>
      <c r="D26" s="764"/>
      <c r="E26" s="123"/>
      <c r="F26" s="123"/>
      <c r="G26" s="120"/>
      <c r="H26" s="121"/>
      <c r="I26" s="128"/>
      <c r="J26" s="10">
        <f t="shared" si="6"/>
      </c>
      <c r="K26" s="10">
        <f t="shared" si="1"/>
      </c>
      <c r="L26" s="568">
        <f t="shared" si="7"/>
      </c>
      <c r="M26" s="138">
        <v>10</v>
      </c>
      <c r="N26" s="93"/>
      <c r="O26" s="147">
        <f t="shared" si="2"/>
      </c>
      <c r="P26" s="289">
        <f t="shared" si="8"/>
      </c>
      <c r="Q26" s="291">
        <f t="shared" si="9"/>
      </c>
    </row>
    <row r="27" spans="1:17" s="92" customFormat="1" ht="46.5" customHeight="1">
      <c r="A27" s="115">
        <v>15</v>
      </c>
      <c r="B27" s="763"/>
      <c r="C27" s="764"/>
      <c r="D27" s="764"/>
      <c r="E27" s="123"/>
      <c r="F27" s="123"/>
      <c r="G27" s="120"/>
      <c r="H27" s="121"/>
      <c r="I27" s="128"/>
      <c r="J27" s="10">
        <f t="shared" si="6"/>
      </c>
      <c r="K27" s="10">
        <f t="shared" si="1"/>
      </c>
      <c r="L27" s="568">
        <f t="shared" si="7"/>
      </c>
      <c r="M27" s="138">
        <v>10</v>
      </c>
      <c r="N27" s="93"/>
      <c r="O27" s="147">
        <f t="shared" si="2"/>
      </c>
      <c r="P27" s="289">
        <f t="shared" si="8"/>
      </c>
      <c r="Q27" s="291">
        <f t="shared" si="9"/>
      </c>
    </row>
    <row r="28" spans="1:17" s="92" customFormat="1" ht="46.5" customHeight="1">
      <c r="A28" s="116">
        <v>16</v>
      </c>
      <c r="B28" s="763"/>
      <c r="C28" s="764"/>
      <c r="D28" s="764"/>
      <c r="E28" s="123"/>
      <c r="F28" s="123"/>
      <c r="G28" s="120"/>
      <c r="H28" s="121"/>
      <c r="I28" s="128"/>
      <c r="J28" s="10">
        <f t="shared" si="6"/>
      </c>
      <c r="K28" s="10">
        <f t="shared" si="1"/>
      </c>
      <c r="L28" s="568">
        <f t="shared" si="7"/>
      </c>
      <c r="M28" s="138">
        <v>10</v>
      </c>
      <c r="N28" s="93"/>
      <c r="O28" s="147">
        <f t="shared" si="2"/>
      </c>
      <c r="P28" s="289">
        <f t="shared" si="8"/>
      </c>
      <c r="Q28" s="291">
        <f t="shared" si="9"/>
      </c>
    </row>
    <row r="29" spans="1:17" s="92" customFormat="1" ht="46.5" customHeight="1">
      <c r="A29" s="115">
        <v>17</v>
      </c>
      <c r="B29" s="763"/>
      <c r="C29" s="764"/>
      <c r="D29" s="764"/>
      <c r="E29" s="123"/>
      <c r="F29" s="123"/>
      <c r="G29" s="120"/>
      <c r="H29" s="121"/>
      <c r="I29" s="128"/>
      <c r="J29" s="10">
        <f t="shared" si="6"/>
      </c>
      <c r="K29" s="10">
        <f t="shared" si="1"/>
      </c>
      <c r="L29" s="568">
        <f t="shared" si="7"/>
      </c>
      <c r="M29" s="138">
        <v>10</v>
      </c>
      <c r="N29" s="93"/>
      <c r="O29" s="147">
        <f t="shared" si="2"/>
      </c>
      <c r="P29" s="289">
        <f t="shared" si="8"/>
      </c>
      <c r="Q29" s="291">
        <f t="shared" si="9"/>
      </c>
    </row>
    <row r="30" spans="1:17" s="92" customFormat="1" ht="46.5" customHeight="1">
      <c r="A30" s="116">
        <v>18</v>
      </c>
      <c r="B30" s="763"/>
      <c r="C30" s="764"/>
      <c r="D30" s="764"/>
      <c r="E30" s="123"/>
      <c r="F30" s="123"/>
      <c r="G30" s="120"/>
      <c r="H30" s="121"/>
      <c r="I30" s="128"/>
      <c r="J30" s="10">
        <f t="shared" si="6"/>
      </c>
      <c r="K30" s="10">
        <f t="shared" si="1"/>
      </c>
      <c r="L30" s="568">
        <f t="shared" si="7"/>
      </c>
      <c r="M30" s="138">
        <v>10</v>
      </c>
      <c r="N30" s="93"/>
      <c r="O30" s="147">
        <f t="shared" si="2"/>
      </c>
      <c r="P30" s="289">
        <f t="shared" si="8"/>
      </c>
      <c r="Q30" s="291">
        <f t="shared" si="9"/>
      </c>
    </row>
    <row r="31" spans="1:17" ht="46.5" customHeight="1">
      <c r="A31" s="115">
        <v>19</v>
      </c>
      <c r="B31" s="763"/>
      <c r="C31" s="764"/>
      <c r="D31" s="764"/>
      <c r="E31" s="123"/>
      <c r="F31" s="123"/>
      <c r="G31" s="120"/>
      <c r="H31" s="121"/>
      <c r="I31" s="128"/>
      <c r="J31" s="10">
        <f t="shared" si="0"/>
      </c>
      <c r="K31" s="10">
        <f t="shared" si="1"/>
      </c>
      <c r="L31" s="568">
        <f t="shared" si="3"/>
      </c>
      <c r="M31" s="138">
        <v>10</v>
      </c>
      <c r="O31" s="147">
        <f t="shared" si="2"/>
      </c>
      <c r="P31" s="289">
        <f t="shared" si="4"/>
      </c>
      <c r="Q31" s="291">
        <f t="shared" si="5"/>
      </c>
    </row>
    <row r="32" spans="1:17" ht="46.5" customHeight="1" thickBot="1">
      <c r="A32" s="117">
        <v>20</v>
      </c>
      <c r="B32" s="781"/>
      <c r="C32" s="782"/>
      <c r="D32" s="782"/>
      <c r="E32" s="125"/>
      <c r="F32" s="125"/>
      <c r="G32" s="126"/>
      <c r="H32" s="127"/>
      <c r="I32" s="129"/>
      <c r="J32" s="12">
        <f t="shared" si="0"/>
      </c>
      <c r="K32" s="12">
        <f t="shared" si="1"/>
      </c>
      <c r="L32" s="569">
        <f t="shared" si="3"/>
      </c>
      <c r="M32" s="139">
        <v>10</v>
      </c>
      <c r="O32" s="147">
        <f t="shared" si="2"/>
      </c>
      <c r="P32" s="289">
        <f t="shared" si="4"/>
      </c>
      <c r="Q32" s="291">
        <f t="shared" si="5"/>
      </c>
    </row>
    <row r="33" spans="1:17" ht="46.5" customHeight="1" thickBot="1">
      <c r="A33" s="794" t="s">
        <v>12</v>
      </c>
      <c r="B33" s="795"/>
      <c r="C33" s="795"/>
      <c r="D33" s="795"/>
      <c r="E33" s="795"/>
      <c r="F33" s="795"/>
      <c r="G33" s="795"/>
      <c r="H33" s="795"/>
      <c r="I33" s="95"/>
      <c r="J33" s="9">
        <f>SUM(J13:J32)</f>
        <v>0</v>
      </c>
      <c r="K33" s="9">
        <f>SUM(K13:K32)</f>
        <v>0</v>
      </c>
      <c r="L33" s="570">
        <f>SUM(L13:L32)</f>
        <v>0</v>
      </c>
      <c r="N33" s="292" t="s">
        <v>17</v>
      </c>
      <c r="O33" s="293">
        <f>SUM(O3:O32)</f>
        <v>0</v>
      </c>
      <c r="P33" s="294">
        <f>SUM(P3:P32)</f>
        <v>0</v>
      </c>
      <c r="Q33" s="295">
        <f>SUM(Q13:Q32)</f>
        <v>0</v>
      </c>
    </row>
    <row r="34" spans="1:18" ht="18" customHeight="1" thickBot="1">
      <c r="A34" s="583" t="s">
        <v>289</v>
      </c>
      <c r="K34" s="98"/>
      <c r="L34" s="99"/>
      <c r="N34" s="292" t="s">
        <v>197</v>
      </c>
      <c r="O34" s="785">
        <f>MIN(経費明細表!補助上限額,入力_補助金交付決定額)</f>
        <v>10300000</v>
      </c>
      <c r="P34" s="786"/>
      <c r="Q34" s="296"/>
      <c r="R34" s="111"/>
    </row>
    <row r="35" spans="1:18" ht="18" customHeight="1" thickBot="1">
      <c r="A35" s="583" t="s">
        <v>290</v>
      </c>
      <c r="D35" s="101"/>
      <c r="E35" s="1"/>
      <c r="H35" s="77"/>
      <c r="L35" s="102"/>
      <c r="N35" s="297" t="s">
        <v>198</v>
      </c>
      <c r="O35" s="785">
        <f>'経費明細表'!I19</f>
        <v>0</v>
      </c>
      <c r="P35" s="786"/>
      <c r="Q35" s="296"/>
      <c r="R35" s="111"/>
    </row>
    <row r="36" spans="1:18" s="1" customFormat="1" ht="18" customHeight="1" thickBot="1">
      <c r="A36" s="583" t="s">
        <v>287</v>
      </c>
      <c r="B36" s="77"/>
      <c r="C36" s="77"/>
      <c r="D36" s="77"/>
      <c r="G36" s="77"/>
      <c r="H36" s="77"/>
      <c r="I36" s="77"/>
      <c r="J36" s="77"/>
      <c r="K36" s="77"/>
      <c r="L36" s="102"/>
      <c r="M36" s="75"/>
      <c r="N36" s="297" t="s">
        <v>199</v>
      </c>
      <c r="O36" s="787">
        <f>'経費明細表'!AA60</f>
        <v>0</v>
      </c>
      <c r="P36" s="788"/>
      <c r="Q36" s="296"/>
      <c r="R36" s="112"/>
    </row>
    <row r="37" spans="1:17" s="1" customFormat="1" ht="18" customHeight="1" thickBot="1">
      <c r="A37" s="583" t="s">
        <v>288</v>
      </c>
      <c r="B37" s="77"/>
      <c r="C37" s="77"/>
      <c r="D37" s="77"/>
      <c r="G37" s="77"/>
      <c r="H37" s="77"/>
      <c r="I37" s="77"/>
      <c r="J37" s="77"/>
      <c r="K37" s="77"/>
      <c r="L37" s="102"/>
      <c r="M37" s="75"/>
      <c r="N37" s="297" t="s">
        <v>200</v>
      </c>
      <c r="O37" s="789">
        <f>O36-P33</f>
        <v>0</v>
      </c>
      <c r="P37" s="790"/>
      <c r="Q37" s="296"/>
    </row>
    <row r="38" spans="12:15" ht="13.5">
      <c r="L38" s="104"/>
      <c r="O38" s="104"/>
    </row>
  </sheetData>
  <sheetProtection sheet="1" objects="1" scenarios="1"/>
  <mergeCells count="34">
    <mergeCell ref="P11:Q11"/>
    <mergeCell ref="O34:P34"/>
    <mergeCell ref="O35:P35"/>
    <mergeCell ref="O36:P36"/>
    <mergeCell ref="O37:P37"/>
    <mergeCell ref="B14:D14"/>
    <mergeCell ref="B15:D15"/>
    <mergeCell ref="A33:H33"/>
    <mergeCell ref="B18:D18"/>
    <mergeCell ref="B19:D19"/>
    <mergeCell ref="B20:D20"/>
    <mergeCell ref="B31:D31"/>
    <mergeCell ref="J11:K11"/>
    <mergeCell ref="B13:D13"/>
    <mergeCell ref="B32:D32"/>
    <mergeCell ref="B16:D16"/>
    <mergeCell ref="B17:D17"/>
    <mergeCell ref="B21:D21"/>
    <mergeCell ref="B22:D22"/>
    <mergeCell ref="B23:D23"/>
    <mergeCell ref="F6:H6"/>
    <mergeCell ref="M11:M12"/>
    <mergeCell ref="B2:D2"/>
    <mergeCell ref="A4:E4"/>
    <mergeCell ref="A11:A12"/>
    <mergeCell ref="B11:D11"/>
    <mergeCell ref="F7:H7"/>
    <mergeCell ref="B30:D30"/>
    <mergeCell ref="B24:D24"/>
    <mergeCell ref="B25:D25"/>
    <mergeCell ref="B26:D26"/>
    <mergeCell ref="B27:D27"/>
    <mergeCell ref="B28:D28"/>
    <mergeCell ref="B29:D29"/>
  </mergeCells>
  <dataValidations count="5">
    <dataValidation allowBlank="1" showInputMessage="1" showErrorMessage="1" imeMode="halfAlpha" sqref="P13:Q13 P14:P32 O13:O32 J13:K32 L13:L33"/>
    <dataValidation type="list" allowBlank="1" showInputMessage="1" showErrorMessage="1" sqref="N18:N19 N15:N16">
      <formula1>$O$12:$O$14</formula1>
    </dataValidation>
    <dataValidation type="list" allowBlank="1" showInputMessage="1" showErrorMessage="1" sqref="N20:N32">
      <formula1>$O$12:$O$13</formula1>
    </dataValidation>
    <dataValidation allowBlank="1" showInputMessage="1" showErrorMessage="1" imeMode="hiragana" sqref="J9:K9"/>
    <dataValidation type="whole" operator="greaterThanOrEqual" allowBlank="1" showInputMessage="1" showErrorMessage="1" error="単価には50万円以上の金額を入力してください。" imeMode="halfAlpha" sqref="I13:I3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7.xml><?xml version="1.0" encoding="utf-8"?>
<worksheet xmlns="http://schemas.openxmlformats.org/spreadsheetml/2006/main" xmlns:r="http://schemas.openxmlformats.org/officeDocument/2006/relationships">
  <sheetPr codeName="Sheet29">
    <tabColor theme="8" tint="0.7999799847602844"/>
    <pageSetUpPr fitToPage="1"/>
  </sheetPr>
  <dimension ref="A2:P38"/>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75" customWidth="1"/>
    <col min="2" max="4" width="3.7109375" style="77" customWidth="1"/>
    <col min="5" max="5" width="16.57421875" style="76" customWidth="1"/>
    <col min="6" max="6" width="25.00390625" style="1" customWidth="1"/>
    <col min="7" max="7" width="9.140625" style="77" customWidth="1"/>
    <col min="8" max="8" width="9.140625" style="75" customWidth="1"/>
    <col min="9" max="12" width="15.140625" style="77" customWidth="1"/>
    <col min="13" max="13" width="5.28125" style="75" customWidth="1"/>
    <col min="14" max="14" width="2.140625" style="75" customWidth="1"/>
    <col min="15" max="15" width="15.140625" style="77" customWidth="1"/>
    <col min="16" max="16" width="12.7109375" style="78" bestFit="1" customWidth="1"/>
    <col min="17" max="16384" width="9.00390625" style="77" customWidth="1"/>
  </cols>
  <sheetData>
    <row r="1" ht="13.5"/>
    <row r="2" spans="2:4" ht="13.5">
      <c r="B2" s="770" t="s">
        <v>90</v>
      </c>
      <c r="C2" s="770"/>
      <c r="D2" s="770"/>
    </row>
    <row r="3" ht="13.5"/>
    <row r="4" spans="1:6" ht="13.5" customHeight="1">
      <c r="A4" s="771" t="s">
        <v>286</v>
      </c>
      <c r="B4" s="771"/>
      <c r="C4" s="771"/>
      <c r="D4" s="771"/>
      <c r="E4" s="771"/>
      <c r="F4" s="75"/>
    </row>
    <row r="5" spans="1:6" ht="13.5" customHeight="1">
      <c r="A5" s="560"/>
      <c r="B5" s="560"/>
      <c r="C5" s="560"/>
      <c r="D5" s="560"/>
      <c r="E5" s="561"/>
      <c r="F5" s="75"/>
    </row>
    <row r="6" spans="1:8" ht="13.5" customHeight="1">
      <c r="A6" s="560"/>
      <c r="B6" s="562"/>
      <c r="C6" s="563"/>
      <c r="D6" s="560"/>
      <c r="E6" s="561"/>
      <c r="F6" s="765" t="s">
        <v>13</v>
      </c>
      <c r="G6" s="766"/>
      <c r="H6" s="767"/>
    </row>
    <row r="7" spans="1:8" ht="13.5" customHeight="1">
      <c r="A7" s="560"/>
      <c r="B7" s="560"/>
      <c r="C7" s="560"/>
      <c r="D7" s="560"/>
      <c r="E7" s="561"/>
      <c r="F7" s="776" t="s">
        <v>62</v>
      </c>
      <c r="G7" s="777"/>
      <c r="H7" s="778"/>
    </row>
    <row r="8" spans="1:13" ht="13.5" customHeight="1">
      <c r="A8" s="560"/>
      <c r="B8" s="560"/>
      <c r="C8" s="560"/>
      <c r="D8" s="560"/>
      <c r="E8" s="561"/>
      <c r="F8" s="75"/>
      <c r="M8" s="80"/>
    </row>
    <row r="9" spans="1:12" ht="13.5" customHeight="1">
      <c r="A9" s="560"/>
      <c r="B9" s="19"/>
      <c r="C9" s="19"/>
      <c r="D9" s="19"/>
      <c r="E9" s="564"/>
      <c r="F9" s="75"/>
      <c r="I9" s="81" t="s">
        <v>21</v>
      </c>
      <c r="J9" s="558">
        <f>IF(入力_企業名="","",入力_企業名)</f>
      </c>
      <c r="K9" s="558"/>
      <c r="L9" s="559"/>
    </row>
    <row r="10" spans="1:13" ht="13.5" customHeight="1" thickBot="1">
      <c r="A10" s="560"/>
      <c r="B10" s="19"/>
      <c r="C10" s="19"/>
      <c r="D10" s="19"/>
      <c r="E10" s="564"/>
      <c r="F10" s="75"/>
      <c r="L10" s="292"/>
      <c r="M10" s="81"/>
    </row>
    <row r="11" spans="1:15" ht="27" customHeight="1">
      <c r="A11" s="802" t="s">
        <v>1</v>
      </c>
      <c r="B11" s="774" t="s">
        <v>2</v>
      </c>
      <c r="C11" s="774"/>
      <c r="D11" s="775"/>
      <c r="E11" s="315" t="s">
        <v>3</v>
      </c>
      <c r="F11" s="316" t="s">
        <v>4</v>
      </c>
      <c r="G11" s="82" t="s">
        <v>5</v>
      </c>
      <c r="H11" s="83" t="s">
        <v>6</v>
      </c>
      <c r="I11" s="82" t="s">
        <v>0</v>
      </c>
      <c r="J11" s="779" t="s">
        <v>7</v>
      </c>
      <c r="K11" s="779"/>
      <c r="L11" s="565" t="s">
        <v>102</v>
      </c>
      <c r="M11" s="798" t="s">
        <v>24</v>
      </c>
      <c r="O11" s="142" t="str">
        <f>"補助対象経費の（"&amp;補助名&amp;")"</f>
        <v>補助対象経費の（２／３)</v>
      </c>
    </row>
    <row r="12" spans="1:15" ht="27" customHeight="1" thickBot="1">
      <c r="A12" s="803"/>
      <c r="B12" s="84" t="s">
        <v>8</v>
      </c>
      <c r="C12" s="84" t="s">
        <v>9</v>
      </c>
      <c r="D12" s="85" t="s">
        <v>10</v>
      </c>
      <c r="E12" s="86"/>
      <c r="F12" s="87"/>
      <c r="G12" s="88"/>
      <c r="H12" s="89"/>
      <c r="I12" s="511" t="s">
        <v>16</v>
      </c>
      <c r="J12" s="90" t="s">
        <v>11</v>
      </c>
      <c r="K12" s="89" t="s">
        <v>15</v>
      </c>
      <c r="L12" s="566" t="s">
        <v>228</v>
      </c>
      <c r="M12" s="799"/>
      <c r="O12" s="143" t="s">
        <v>96</v>
      </c>
    </row>
    <row r="13" spans="1:16" ht="46.5" customHeight="1">
      <c r="A13" s="130">
        <v>21</v>
      </c>
      <c r="B13" s="800"/>
      <c r="C13" s="801"/>
      <c r="D13" s="801"/>
      <c r="E13" s="118"/>
      <c r="F13" s="118"/>
      <c r="G13" s="131"/>
      <c r="H13" s="576"/>
      <c r="I13" s="134"/>
      <c r="J13" s="13">
        <f aca="true" t="shared" si="0" ref="J13:J32">IF(K13="","",ROUNDDOWN(K13*(1+M13/100),0))</f>
      </c>
      <c r="K13" s="578">
        <f aca="true" t="shared" si="1" ref="K13:K32">IF(OR(I13="",G13=""),"",ROUNDDOWN(I13*G13,0))</f>
      </c>
      <c r="L13" s="567">
        <f>K13</f>
      </c>
      <c r="M13" s="582">
        <v>10</v>
      </c>
      <c r="N13" s="77"/>
      <c r="O13" s="149">
        <f aca="true" t="shared" si="2" ref="O13:O32">IF(L13="","",ROUNDDOWN(L13/G13*補助率,0)*G13)</f>
      </c>
      <c r="P13" s="77"/>
    </row>
    <row r="14" spans="1:16" ht="46.5" customHeight="1">
      <c r="A14" s="116">
        <v>22</v>
      </c>
      <c r="B14" s="796"/>
      <c r="C14" s="797"/>
      <c r="D14" s="797"/>
      <c r="E14" s="123"/>
      <c r="F14" s="123"/>
      <c r="G14" s="122"/>
      <c r="H14" s="574"/>
      <c r="I14" s="135"/>
      <c r="J14" s="11">
        <f t="shared" si="0"/>
      </c>
      <c r="K14" s="579">
        <f t="shared" si="1"/>
      </c>
      <c r="L14" s="567">
        <f aca="true" t="shared" si="3" ref="L14:L32">K14</f>
      </c>
      <c r="M14" s="577">
        <v>10</v>
      </c>
      <c r="O14" s="15">
        <f t="shared" si="2"/>
      </c>
      <c r="P14" s="91"/>
    </row>
    <row r="15" spans="1:16" ht="46.5" customHeight="1">
      <c r="A15" s="116">
        <v>23</v>
      </c>
      <c r="B15" s="796"/>
      <c r="C15" s="797"/>
      <c r="D15" s="797"/>
      <c r="E15" s="123"/>
      <c r="F15" s="123"/>
      <c r="G15" s="122"/>
      <c r="H15" s="574"/>
      <c r="I15" s="135"/>
      <c r="J15" s="11">
        <f t="shared" si="0"/>
      </c>
      <c r="K15" s="579">
        <f t="shared" si="1"/>
      </c>
      <c r="L15" s="568">
        <f t="shared" si="3"/>
      </c>
      <c r="M15" s="577">
        <v>10</v>
      </c>
      <c r="N15" s="78"/>
      <c r="O15" s="15">
        <f t="shared" si="2"/>
      </c>
      <c r="P15" s="91"/>
    </row>
    <row r="16" spans="1:16" s="92" customFormat="1" ht="46.5" customHeight="1">
      <c r="A16" s="116">
        <v>24</v>
      </c>
      <c r="B16" s="796"/>
      <c r="C16" s="797"/>
      <c r="D16" s="797"/>
      <c r="E16" s="123"/>
      <c r="F16" s="123"/>
      <c r="G16" s="122"/>
      <c r="H16" s="574"/>
      <c r="I16" s="135"/>
      <c r="J16" s="11">
        <f t="shared" si="0"/>
      </c>
      <c r="K16" s="579">
        <f t="shared" si="1"/>
      </c>
      <c r="L16" s="568">
        <f t="shared" si="3"/>
      </c>
      <c r="M16" s="577">
        <v>10</v>
      </c>
      <c r="N16" s="78"/>
      <c r="O16" s="15">
        <f t="shared" si="2"/>
      </c>
      <c r="P16" s="91"/>
    </row>
    <row r="17" spans="1:16" ht="46.5" customHeight="1">
      <c r="A17" s="116">
        <v>25</v>
      </c>
      <c r="B17" s="796"/>
      <c r="C17" s="797"/>
      <c r="D17" s="797"/>
      <c r="E17" s="123"/>
      <c r="F17" s="123"/>
      <c r="G17" s="122"/>
      <c r="H17" s="574"/>
      <c r="I17" s="135"/>
      <c r="J17" s="11">
        <f t="shared" si="0"/>
      </c>
      <c r="K17" s="579">
        <f t="shared" si="1"/>
      </c>
      <c r="L17" s="568">
        <f t="shared" si="3"/>
      </c>
      <c r="M17" s="577">
        <v>10</v>
      </c>
      <c r="N17" s="78"/>
      <c r="O17" s="15">
        <f t="shared" si="2"/>
      </c>
      <c r="P17" s="91"/>
    </row>
    <row r="18" spans="1:15" ht="46.5" customHeight="1">
      <c r="A18" s="116">
        <v>26</v>
      </c>
      <c r="B18" s="796"/>
      <c r="C18" s="797"/>
      <c r="D18" s="797"/>
      <c r="E18" s="123"/>
      <c r="F18" s="123"/>
      <c r="G18" s="122"/>
      <c r="H18" s="574"/>
      <c r="I18" s="135"/>
      <c r="J18" s="11">
        <f t="shared" si="0"/>
      </c>
      <c r="K18" s="579">
        <f t="shared" si="1"/>
      </c>
      <c r="L18" s="568">
        <f t="shared" si="3"/>
      </c>
      <c r="M18" s="577">
        <v>10</v>
      </c>
      <c r="N18" s="78"/>
      <c r="O18" s="15">
        <f t="shared" si="2"/>
      </c>
    </row>
    <row r="19" spans="1:15" ht="46.5" customHeight="1">
      <c r="A19" s="116">
        <v>27</v>
      </c>
      <c r="B19" s="796"/>
      <c r="C19" s="797"/>
      <c r="D19" s="797"/>
      <c r="E19" s="123"/>
      <c r="F19" s="123"/>
      <c r="G19" s="122"/>
      <c r="H19" s="574"/>
      <c r="I19" s="135"/>
      <c r="J19" s="11">
        <f t="shared" si="0"/>
      </c>
      <c r="K19" s="579">
        <f t="shared" si="1"/>
      </c>
      <c r="L19" s="568">
        <f t="shared" si="3"/>
      </c>
      <c r="M19" s="577">
        <v>10</v>
      </c>
      <c r="N19" s="78"/>
      <c r="O19" s="15">
        <f t="shared" si="2"/>
      </c>
    </row>
    <row r="20" spans="1:16" s="92" customFormat="1" ht="46.5" customHeight="1">
      <c r="A20" s="116">
        <v>28</v>
      </c>
      <c r="B20" s="796"/>
      <c r="C20" s="797"/>
      <c r="D20" s="797"/>
      <c r="E20" s="123"/>
      <c r="F20" s="123"/>
      <c r="G20" s="122"/>
      <c r="H20" s="574"/>
      <c r="I20" s="135"/>
      <c r="J20" s="11">
        <f t="shared" si="0"/>
      </c>
      <c r="K20" s="579">
        <f t="shared" si="1"/>
      </c>
      <c r="L20" s="568">
        <f t="shared" si="3"/>
      </c>
      <c r="M20" s="577">
        <v>10</v>
      </c>
      <c r="N20" s="93"/>
      <c r="O20" s="15">
        <f t="shared" si="2"/>
      </c>
      <c r="P20" s="94"/>
    </row>
    <row r="21" spans="1:15" ht="46.5" customHeight="1">
      <c r="A21" s="116">
        <v>29</v>
      </c>
      <c r="B21" s="796"/>
      <c r="C21" s="797"/>
      <c r="D21" s="797"/>
      <c r="E21" s="123"/>
      <c r="F21" s="123"/>
      <c r="G21" s="122"/>
      <c r="H21" s="133"/>
      <c r="I21" s="135"/>
      <c r="J21" s="11">
        <f t="shared" si="0"/>
      </c>
      <c r="K21" s="579">
        <f t="shared" si="1"/>
      </c>
      <c r="L21" s="568">
        <f t="shared" si="3"/>
      </c>
      <c r="M21" s="577">
        <v>10</v>
      </c>
      <c r="O21" s="15">
        <f t="shared" si="2"/>
      </c>
    </row>
    <row r="22" spans="1:15" ht="46.5" customHeight="1">
      <c r="A22" s="116">
        <v>30</v>
      </c>
      <c r="B22" s="796"/>
      <c r="C22" s="797"/>
      <c r="D22" s="797"/>
      <c r="E22" s="123"/>
      <c r="F22" s="123"/>
      <c r="G22" s="122"/>
      <c r="H22" s="133"/>
      <c r="I22" s="135"/>
      <c r="J22" s="11">
        <f t="shared" si="0"/>
      </c>
      <c r="K22" s="579">
        <f t="shared" si="1"/>
      </c>
      <c r="L22" s="568">
        <f t="shared" si="3"/>
      </c>
      <c r="M22" s="577">
        <v>10</v>
      </c>
      <c r="O22" s="15">
        <f t="shared" si="2"/>
      </c>
    </row>
    <row r="23" spans="1:15" ht="46.5" customHeight="1">
      <c r="A23" s="116">
        <v>31</v>
      </c>
      <c r="B23" s="796"/>
      <c r="C23" s="797"/>
      <c r="D23" s="797"/>
      <c r="E23" s="123"/>
      <c r="F23" s="123"/>
      <c r="G23" s="122"/>
      <c r="H23" s="133"/>
      <c r="I23" s="135"/>
      <c r="J23" s="11">
        <f t="shared" si="0"/>
      </c>
      <c r="K23" s="579">
        <f t="shared" si="1"/>
      </c>
      <c r="L23" s="568">
        <f t="shared" si="3"/>
      </c>
      <c r="M23" s="577">
        <v>10</v>
      </c>
      <c r="O23" s="15">
        <f t="shared" si="2"/>
      </c>
    </row>
    <row r="24" spans="1:15" ht="46.5" customHeight="1">
      <c r="A24" s="116">
        <v>32</v>
      </c>
      <c r="B24" s="796"/>
      <c r="C24" s="797"/>
      <c r="D24" s="797"/>
      <c r="E24" s="123"/>
      <c r="F24" s="123"/>
      <c r="G24" s="122"/>
      <c r="H24" s="133"/>
      <c r="I24" s="135"/>
      <c r="J24" s="11">
        <f t="shared" si="0"/>
      </c>
      <c r="K24" s="579">
        <f t="shared" si="1"/>
      </c>
      <c r="L24" s="568">
        <f t="shared" si="3"/>
      </c>
      <c r="M24" s="577">
        <v>10</v>
      </c>
      <c r="O24" s="15">
        <f t="shared" si="2"/>
      </c>
    </row>
    <row r="25" spans="1:15" ht="46.5" customHeight="1">
      <c r="A25" s="116">
        <v>33</v>
      </c>
      <c r="B25" s="796"/>
      <c r="C25" s="797"/>
      <c r="D25" s="797"/>
      <c r="E25" s="123"/>
      <c r="F25" s="123"/>
      <c r="G25" s="122"/>
      <c r="H25" s="133"/>
      <c r="I25" s="135"/>
      <c r="J25" s="11">
        <f t="shared" si="0"/>
      </c>
      <c r="K25" s="579">
        <f t="shared" si="1"/>
      </c>
      <c r="L25" s="568">
        <f t="shared" si="3"/>
      </c>
      <c r="M25" s="577">
        <v>10</v>
      </c>
      <c r="O25" s="15">
        <f t="shared" si="2"/>
      </c>
    </row>
    <row r="26" spans="1:15" ht="46.5" customHeight="1">
      <c r="A26" s="116">
        <v>34</v>
      </c>
      <c r="B26" s="796"/>
      <c r="C26" s="797"/>
      <c r="D26" s="797"/>
      <c r="E26" s="123"/>
      <c r="F26" s="123"/>
      <c r="G26" s="122"/>
      <c r="H26" s="133"/>
      <c r="I26" s="135"/>
      <c r="J26" s="11">
        <f t="shared" si="0"/>
      </c>
      <c r="K26" s="579">
        <f t="shared" si="1"/>
      </c>
      <c r="L26" s="568">
        <f t="shared" si="3"/>
      </c>
      <c r="M26" s="577">
        <v>10</v>
      </c>
      <c r="O26" s="15">
        <f t="shared" si="2"/>
      </c>
    </row>
    <row r="27" spans="1:15" ht="46.5" customHeight="1">
      <c r="A27" s="116">
        <v>35</v>
      </c>
      <c r="B27" s="796"/>
      <c r="C27" s="797"/>
      <c r="D27" s="797"/>
      <c r="E27" s="123"/>
      <c r="F27" s="123"/>
      <c r="G27" s="122"/>
      <c r="H27" s="133"/>
      <c r="I27" s="135"/>
      <c r="J27" s="11">
        <f t="shared" si="0"/>
      </c>
      <c r="K27" s="579">
        <f t="shared" si="1"/>
      </c>
      <c r="L27" s="568">
        <f t="shared" si="3"/>
      </c>
      <c r="M27" s="577">
        <v>10</v>
      </c>
      <c r="O27" s="15">
        <f t="shared" si="2"/>
      </c>
    </row>
    <row r="28" spans="1:15" ht="46.5" customHeight="1">
      <c r="A28" s="116">
        <v>36</v>
      </c>
      <c r="B28" s="796"/>
      <c r="C28" s="797"/>
      <c r="D28" s="797"/>
      <c r="E28" s="123"/>
      <c r="F28" s="123"/>
      <c r="G28" s="122"/>
      <c r="H28" s="133"/>
      <c r="I28" s="135"/>
      <c r="J28" s="11">
        <f t="shared" si="0"/>
      </c>
      <c r="K28" s="579">
        <f t="shared" si="1"/>
      </c>
      <c r="L28" s="568">
        <f t="shared" si="3"/>
      </c>
      <c r="M28" s="577">
        <v>10</v>
      </c>
      <c r="O28" s="15">
        <f t="shared" si="2"/>
      </c>
    </row>
    <row r="29" spans="1:15" ht="46.5" customHeight="1">
      <c r="A29" s="116">
        <v>37</v>
      </c>
      <c r="B29" s="796"/>
      <c r="C29" s="797"/>
      <c r="D29" s="797"/>
      <c r="E29" s="123"/>
      <c r="F29" s="123"/>
      <c r="G29" s="122"/>
      <c r="H29" s="133"/>
      <c r="I29" s="135"/>
      <c r="J29" s="11">
        <f t="shared" si="0"/>
      </c>
      <c r="K29" s="579">
        <f t="shared" si="1"/>
      </c>
      <c r="L29" s="568">
        <f t="shared" si="3"/>
      </c>
      <c r="M29" s="577">
        <v>10</v>
      </c>
      <c r="O29" s="15">
        <f t="shared" si="2"/>
      </c>
    </row>
    <row r="30" spans="1:15" ht="46.5" customHeight="1">
      <c r="A30" s="116">
        <v>38</v>
      </c>
      <c r="B30" s="796"/>
      <c r="C30" s="797"/>
      <c r="D30" s="797"/>
      <c r="E30" s="123"/>
      <c r="F30" s="123"/>
      <c r="G30" s="122"/>
      <c r="H30" s="133"/>
      <c r="I30" s="135"/>
      <c r="J30" s="11">
        <f t="shared" si="0"/>
      </c>
      <c r="K30" s="579">
        <f t="shared" si="1"/>
      </c>
      <c r="L30" s="568">
        <f t="shared" si="3"/>
      </c>
      <c r="M30" s="577">
        <v>10</v>
      </c>
      <c r="O30" s="15">
        <f t="shared" si="2"/>
      </c>
    </row>
    <row r="31" spans="1:15" ht="46.5" customHeight="1">
      <c r="A31" s="116">
        <v>39</v>
      </c>
      <c r="B31" s="796"/>
      <c r="C31" s="797"/>
      <c r="D31" s="797"/>
      <c r="E31" s="123"/>
      <c r="F31" s="123"/>
      <c r="G31" s="122"/>
      <c r="H31" s="133"/>
      <c r="I31" s="135"/>
      <c r="J31" s="11">
        <f t="shared" si="0"/>
      </c>
      <c r="K31" s="579">
        <f t="shared" si="1"/>
      </c>
      <c r="L31" s="568">
        <f t="shared" si="3"/>
      </c>
      <c r="M31" s="577">
        <v>10</v>
      </c>
      <c r="O31" s="15">
        <f t="shared" si="2"/>
      </c>
    </row>
    <row r="32" spans="1:15" ht="46.5" customHeight="1" thickBot="1">
      <c r="A32" s="117">
        <v>40</v>
      </c>
      <c r="B32" s="781"/>
      <c r="C32" s="782"/>
      <c r="D32" s="782"/>
      <c r="E32" s="125"/>
      <c r="F32" s="125"/>
      <c r="G32" s="126"/>
      <c r="H32" s="127"/>
      <c r="I32" s="129"/>
      <c r="J32" s="12">
        <f t="shared" si="0"/>
      </c>
      <c r="K32" s="580">
        <f t="shared" si="1"/>
      </c>
      <c r="L32" s="569">
        <f t="shared" si="3"/>
      </c>
      <c r="M32" s="139">
        <v>10</v>
      </c>
      <c r="O32" s="15">
        <f t="shared" si="2"/>
      </c>
    </row>
    <row r="33" spans="1:16" ht="46.5" customHeight="1" thickBot="1">
      <c r="A33" s="794" t="s">
        <v>12</v>
      </c>
      <c r="B33" s="795"/>
      <c r="C33" s="795"/>
      <c r="D33" s="795"/>
      <c r="E33" s="795"/>
      <c r="F33" s="795"/>
      <c r="G33" s="795"/>
      <c r="H33" s="795"/>
      <c r="I33" s="510"/>
      <c r="J33" s="9">
        <f>SUM(J13:J32)</f>
        <v>0</v>
      </c>
      <c r="K33" s="581">
        <f>SUM(K13:K32)</f>
        <v>0</v>
      </c>
      <c r="L33" s="571">
        <f>SUM(L13:L32)</f>
        <v>0</v>
      </c>
      <c r="O33" s="14">
        <f>SUM(O13:O32)</f>
        <v>0</v>
      </c>
      <c r="P33" s="97"/>
    </row>
    <row r="34" spans="1:16" ht="18" customHeight="1">
      <c r="A34" s="583" t="s">
        <v>289</v>
      </c>
      <c r="K34" s="98"/>
      <c r="L34" s="99"/>
      <c r="P34" s="100"/>
    </row>
    <row r="35" spans="1:16" ht="18" customHeight="1">
      <c r="A35" s="583" t="s">
        <v>290</v>
      </c>
      <c r="D35" s="101"/>
      <c r="E35" s="1"/>
      <c r="H35" s="77"/>
      <c r="L35" s="102"/>
      <c r="O35" s="102"/>
      <c r="P35" s="100"/>
    </row>
    <row r="36" spans="1:16" s="1" customFormat="1" ht="18" customHeight="1">
      <c r="A36" s="583" t="s">
        <v>287</v>
      </c>
      <c r="B36" s="77"/>
      <c r="C36" s="77"/>
      <c r="D36" s="77"/>
      <c r="G36" s="77"/>
      <c r="H36" s="77"/>
      <c r="I36" s="77"/>
      <c r="J36" s="77"/>
      <c r="K36" s="77"/>
      <c r="L36" s="102"/>
      <c r="M36" s="75"/>
      <c r="N36" s="75"/>
      <c r="O36" s="102"/>
      <c r="P36" s="103"/>
    </row>
    <row r="37" spans="1:16" s="1" customFormat="1" ht="18" customHeight="1">
      <c r="A37" s="583" t="s">
        <v>288</v>
      </c>
      <c r="B37" s="77"/>
      <c r="C37" s="77"/>
      <c r="D37" s="77"/>
      <c r="G37" s="77"/>
      <c r="H37" s="77"/>
      <c r="I37" s="77"/>
      <c r="J37" s="77"/>
      <c r="K37" s="77"/>
      <c r="L37" s="102"/>
      <c r="M37" s="75"/>
      <c r="N37" s="75"/>
      <c r="O37" s="102"/>
      <c r="P37" s="103"/>
    </row>
    <row r="38" spans="12:15" ht="13.5">
      <c r="L38" s="104"/>
      <c r="O38" s="104"/>
    </row>
  </sheetData>
  <sheetProtection sheet="1" objects="1" scenarios="1"/>
  <mergeCells count="29">
    <mergeCell ref="B2:D2"/>
    <mergeCell ref="F7:H7"/>
    <mergeCell ref="B15:D15"/>
    <mergeCell ref="B18:D18"/>
    <mergeCell ref="B17:D17"/>
    <mergeCell ref="F6:H6"/>
    <mergeCell ref="A4:E4"/>
    <mergeCell ref="A11:A12"/>
    <mergeCell ref="B11:D11"/>
    <mergeCell ref="B14:D14"/>
    <mergeCell ref="M11:M12"/>
    <mergeCell ref="J11:K11"/>
    <mergeCell ref="A33:H33"/>
    <mergeCell ref="B19:D19"/>
    <mergeCell ref="B20:D20"/>
    <mergeCell ref="B21:D21"/>
    <mergeCell ref="B32:D32"/>
    <mergeCell ref="B13:D13"/>
    <mergeCell ref="B16:D16"/>
    <mergeCell ref="B22:D22"/>
    <mergeCell ref="B29:D29"/>
    <mergeCell ref="B30:D30"/>
    <mergeCell ref="B31:D31"/>
    <mergeCell ref="B23:D23"/>
    <mergeCell ref="B24:D24"/>
    <mergeCell ref="B25:D25"/>
    <mergeCell ref="B26:D26"/>
    <mergeCell ref="B27:D27"/>
    <mergeCell ref="B28:D28"/>
  </mergeCells>
  <dataValidations count="5">
    <dataValidation allowBlank="1" showInputMessage="1" showErrorMessage="1" imeMode="hiragana" sqref="J9:K9"/>
    <dataValidation type="list" allowBlank="1" showInputMessage="1" showErrorMessage="1" sqref="N18:N19 N15:N16">
      <formula1>$O$12:$O$14</formula1>
    </dataValidation>
    <dataValidation type="list" allowBlank="1" showInputMessage="1" showErrorMessage="1" sqref="N20:N32">
      <formula1>$O$12:$O$13</formula1>
    </dataValidation>
    <dataValidation allowBlank="1" showInputMessage="1" showErrorMessage="1" imeMode="halfAlpha" sqref="O13:O32 J13:L32"/>
    <dataValidation type="whole" operator="lessThan" allowBlank="1" showInputMessage="1" showErrorMessage="1" error="単価には50万円未満の金額を入力してください。" imeMode="halfAlpha" sqref="I13:I3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8.xml><?xml version="1.0" encoding="utf-8"?>
<worksheet xmlns="http://schemas.openxmlformats.org/spreadsheetml/2006/main" xmlns:r="http://schemas.openxmlformats.org/officeDocument/2006/relationships">
  <sheetPr codeName="Sheet5">
    <tabColor theme="8" tint="0.7999799847602844"/>
    <pageSetUpPr fitToPage="1"/>
  </sheetPr>
  <dimension ref="A1:P37"/>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77" customWidth="1"/>
    <col min="2" max="4" width="3.7109375" style="77" customWidth="1"/>
    <col min="5" max="5" width="16.57421875" style="76" customWidth="1"/>
    <col min="6" max="6" width="25.00390625" style="1" customWidth="1"/>
    <col min="7" max="8" width="9.140625" style="77" customWidth="1"/>
    <col min="9" max="12" width="15.140625" style="77" customWidth="1"/>
    <col min="13" max="13" width="5.28125" style="75" customWidth="1"/>
    <col min="14" max="14" width="3.57421875" style="75" customWidth="1"/>
    <col min="15" max="16384" width="9.00390625" style="77" customWidth="1"/>
  </cols>
  <sheetData>
    <row r="1" spans="1:16" ht="13.5">
      <c r="A1" s="75"/>
      <c r="H1" s="75"/>
      <c r="O1" s="78"/>
      <c r="P1" s="78"/>
    </row>
    <row r="2" spans="1:16" ht="13.5">
      <c r="A2" s="75"/>
      <c r="B2" s="770" t="s">
        <v>90</v>
      </c>
      <c r="C2" s="770"/>
      <c r="D2" s="770"/>
      <c r="H2" s="75"/>
      <c r="O2" s="78"/>
      <c r="P2" s="78"/>
    </row>
    <row r="3" spans="1:16" ht="13.5">
      <c r="A3" s="75"/>
      <c r="H3" s="75"/>
      <c r="O3" s="78"/>
      <c r="P3" s="78"/>
    </row>
    <row r="4" spans="1:6" ht="13.5" customHeight="1">
      <c r="A4" s="771" t="s">
        <v>286</v>
      </c>
      <c r="B4" s="771"/>
      <c r="C4" s="771"/>
      <c r="D4" s="771"/>
      <c r="E4" s="771"/>
      <c r="F4" s="75"/>
    </row>
    <row r="5" spans="1:14" ht="13.5" customHeight="1">
      <c r="A5" s="560"/>
      <c r="B5" s="560"/>
      <c r="C5" s="560"/>
      <c r="D5" s="560"/>
      <c r="E5" s="561"/>
      <c r="F5" s="75"/>
      <c r="N5" s="79"/>
    </row>
    <row r="6" spans="1:14" ht="13.5" customHeight="1">
      <c r="A6" s="560"/>
      <c r="B6" s="562"/>
      <c r="C6" s="563"/>
      <c r="D6" s="560"/>
      <c r="E6" s="561"/>
      <c r="F6" s="765" t="s">
        <v>13</v>
      </c>
      <c r="G6" s="766"/>
      <c r="H6" s="767"/>
      <c r="N6" s="79"/>
    </row>
    <row r="7" spans="1:14" ht="13.5" customHeight="1">
      <c r="A7" s="560"/>
      <c r="B7" s="560"/>
      <c r="C7" s="560"/>
      <c r="D7" s="560"/>
      <c r="E7" s="561"/>
      <c r="F7" s="776" t="s">
        <v>18</v>
      </c>
      <c r="G7" s="777"/>
      <c r="H7" s="778"/>
      <c r="N7" s="79"/>
    </row>
    <row r="8" spans="1:14" ht="13.5" customHeight="1">
      <c r="A8" s="560"/>
      <c r="B8" s="560"/>
      <c r="C8" s="560"/>
      <c r="D8" s="560"/>
      <c r="E8" s="561"/>
      <c r="F8" s="75"/>
      <c r="M8" s="80"/>
      <c r="N8" s="79"/>
    </row>
    <row r="9" spans="1:14" ht="13.5" customHeight="1">
      <c r="A9" s="560"/>
      <c r="B9" s="19"/>
      <c r="C9" s="19"/>
      <c r="D9" s="19"/>
      <c r="E9" s="564"/>
      <c r="F9" s="75"/>
      <c r="I9" s="81" t="s">
        <v>21</v>
      </c>
      <c r="J9" s="558">
        <f>IF(入力_企業名="","",入力_企業名)</f>
      </c>
      <c r="K9" s="558"/>
      <c r="L9" s="559"/>
      <c r="N9" s="79"/>
    </row>
    <row r="10" spans="1:14" ht="13.5" customHeight="1" thickBot="1">
      <c r="A10" s="560"/>
      <c r="B10" s="19"/>
      <c r="C10" s="19"/>
      <c r="D10" s="19"/>
      <c r="E10" s="564"/>
      <c r="F10" s="75"/>
      <c r="L10" s="292"/>
      <c r="M10" s="81"/>
      <c r="N10" s="79"/>
    </row>
    <row r="11" spans="1:14" ht="27" customHeight="1">
      <c r="A11" s="772" t="s">
        <v>1</v>
      </c>
      <c r="B11" s="774" t="s">
        <v>2</v>
      </c>
      <c r="C11" s="774"/>
      <c r="D11" s="775"/>
      <c r="E11" s="315" t="s">
        <v>3</v>
      </c>
      <c r="F11" s="316" t="s">
        <v>4</v>
      </c>
      <c r="G11" s="82" t="s">
        <v>5</v>
      </c>
      <c r="H11" s="82" t="s">
        <v>6</v>
      </c>
      <c r="I11" s="82" t="s">
        <v>0</v>
      </c>
      <c r="J11" s="804" t="s">
        <v>7</v>
      </c>
      <c r="K11" s="780"/>
      <c r="L11" s="565" t="s">
        <v>102</v>
      </c>
      <c r="M11" s="798" t="s">
        <v>24</v>
      </c>
      <c r="N11" s="105"/>
    </row>
    <row r="12" spans="1:14" ht="27" customHeight="1" thickBot="1">
      <c r="A12" s="773"/>
      <c r="B12" s="84" t="s">
        <v>8</v>
      </c>
      <c r="C12" s="84" t="s">
        <v>9</v>
      </c>
      <c r="D12" s="85" t="s">
        <v>10</v>
      </c>
      <c r="E12" s="86"/>
      <c r="F12" s="87"/>
      <c r="G12" s="88"/>
      <c r="H12" s="88"/>
      <c r="I12" s="88" t="s">
        <v>16</v>
      </c>
      <c r="J12" s="511" t="s">
        <v>11</v>
      </c>
      <c r="K12" s="89" t="s">
        <v>15</v>
      </c>
      <c r="L12" s="566" t="s">
        <v>228</v>
      </c>
      <c r="M12" s="799"/>
      <c r="N12" s="105"/>
    </row>
    <row r="13" spans="1:14" ht="46.5" customHeight="1">
      <c r="A13" s="106">
        <v>1</v>
      </c>
      <c r="B13" s="800"/>
      <c r="C13" s="801"/>
      <c r="D13" s="801"/>
      <c r="E13" s="118"/>
      <c r="F13" s="119"/>
      <c r="G13" s="120"/>
      <c r="H13" s="121"/>
      <c r="I13" s="128"/>
      <c r="J13" s="10">
        <f aca="true" t="shared" si="0" ref="J13:J32">IF(K13="","",ROUNDDOWN(K13*(1+M13/100),0))</f>
      </c>
      <c r="K13" s="10">
        <f aca="true" t="shared" si="1" ref="K13:K20">IF(OR(I13="",G13=""),"",ROUNDDOWN(I13*G13,0))</f>
      </c>
      <c r="L13" s="567">
        <f aca="true" t="shared" si="2" ref="L13:L32">K13</f>
      </c>
      <c r="M13" s="138">
        <v>10</v>
      </c>
      <c r="N13" s="77"/>
    </row>
    <row r="14" spans="1:14" ht="46.5" customHeight="1">
      <c r="A14" s="107">
        <v>2</v>
      </c>
      <c r="B14" s="763"/>
      <c r="C14" s="764"/>
      <c r="D14" s="764"/>
      <c r="E14" s="136"/>
      <c r="F14" s="123"/>
      <c r="G14" s="120"/>
      <c r="H14" s="121"/>
      <c r="I14" s="128"/>
      <c r="J14" s="10">
        <f t="shared" si="0"/>
      </c>
      <c r="K14" s="10">
        <f t="shared" si="1"/>
      </c>
      <c r="L14" s="567">
        <f t="shared" si="2"/>
      </c>
      <c r="M14" s="138">
        <v>10</v>
      </c>
      <c r="N14" s="105"/>
    </row>
    <row r="15" spans="1:14" ht="46.5" customHeight="1">
      <c r="A15" s="106">
        <v>3</v>
      </c>
      <c r="B15" s="763"/>
      <c r="C15" s="764"/>
      <c r="D15" s="764"/>
      <c r="E15" s="136"/>
      <c r="F15" s="123"/>
      <c r="G15" s="120"/>
      <c r="H15" s="121"/>
      <c r="I15" s="128"/>
      <c r="J15" s="10">
        <f t="shared" si="0"/>
      </c>
      <c r="K15" s="10">
        <f t="shared" si="1"/>
      </c>
      <c r="L15" s="568">
        <f t="shared" si="2"/>
      </c>
      <c r="M15" s="138">
        <v>10</v>
      </c>
      <c r="N15" s="105"/>
    </row>
    <row r="16" spans="1:14" s="92" customFormat="1" ht="46.5" customHeight="1">
      <c r="A16" s="107">
        <v>4</v>
      </c>
      <c r="B16" s="763"/>
      <c r="C16" s="764"/>
      <c r="D16" s="764"/>
      <c r="E16" s="136"/>
      <c r="F16" s="123"/>
      <c r="G16" s="120"/>
      <c r="H16" s="121"/>
      <c r="I16" s="128"/>
      <c r="J16" s="10">
        <f t="shared" si="0"/>
      </c>
      <c r="K16" s="10">
        <f t="shared" si="1"/>
      </c>
      <c r="L16" s="568">
        <f t="shared" si="2"/>
      </c>
      <c r="M16" s="138">
        <v>10</v>
      </c>
      <c r="N16" s="108"/>
    </row>
    <row r="17" spans="1:14" s="92" customFormat="1" ht="46.5" customHeight="1">
      <c r="A17" s="106">
        <v>5</v>
      </c>
      <c r="B17" s="763"/>
      <c r="C17" s="764"/>
      <c r="D17" s="764"/>
      <c r="E17" s="136"/>
      <c r="F17" s="123"/>
      <c r="G17" s="120"/>
      <c r="H17" s="121"/>
      <c r="I17" s="128"/>
      <c r="J17" s="10">
        <f t="shared" si="0"/>
      </c>
      <c r="K17" s="10">
        <f t="shared" si="1"/>
      </c>
      <c r="L17" s="568">
        <f t="shared" si="2"/>
      </c>
      <c r="M17" s="138">
        <v>10</v>
      </c>
      <c r="N17" s="108"/>
    </row>
    <row r="18" spans="1:14" ht="46.5" customHeight="1">
      <c r="A18" s="107">
        <v>6</v>
      </c>
      <c r="B18" s="763"/>
      <c r="C18" s="764"/>
      <c r="D18" s="764"/>
      <c r="E18" s="136"/>
      <c r="F18" s="123"/>
      <c r="G18" s="120"/>
      <c r="H18" s="121"/>
      <c r="I18" s="128"/>
      <c r="J18" s="10">
        <f t="shared" si="0"/>
      </c>
      <c r="K18" s="10">
        <f t="shared" si="1"/>
      </c>
      <c r="L18" s="568">
        <f t="shared" si="2"/>
      </c>
      <c r="M18" s="138">
        <v>10</v>
      </c>
      <c r="N18" s="105"/>
    </row>
    <row r="19" spans="1:14" ht="46.5" customHeight="1">
      <c r="A19" s="106">
        <v>7</v>
      </c>
      <c r="B19" s="763"/>
      <c r="C19" s="764"/>
      <c r="D19" s="764"/>
      <c r="E19" s="136"/>
      <c r="F19" s="124"/>
      <c r="G19" s="120"/>
      <c r="H19" s="121"/>
      <c r="I19" s="128"/>
      <c r="J19" s="10">
        <f t="shared" si="0"/>
      </c>
      <c r="K19" s="10">
        <f t="shared" si="1"/>
      </c>
      <c r="L19" s="568">
        <f t="shared" si="2"/>
      </c>
      <c r="M19" s="138">
        <v>10</v>
      </c>
      <c r="N19" s="105"/>
    </row>
    <row r="20" spans="1:14" ht="46.5" customHeight="1">
      <c r="A20" s="107">
        <v>8</v>
      </c>
      <c r="B20" s="763"/>
      <c r="C20" s="764"/>
      <c r="D20" s="764"/>
      <c r="E20" s="136"/>
      <c r="F20" s="123"/>
      <c r="G20" s="120"/>
      <c r="H20" s="121"/>
      <c r="I20" s="128"/>
      <c r="J20" s="10">
        <f t="shared" si="0"/>
      </c>
      <c r="K20" s="10">
        <f t="shared" si="1"/>
      </c>
      <c r="L20" s="568">
        <f t="shared" si="2"/>
      </c>
      <c r="M20" s="138">
        <v>10</v>
      </c>
      <c r="N20" s="105"/>
    </row>
    <row r="21" spans="1:14" ht="46.5" customHeight="1">
      <c r="A21" s="106">
        <v>9</v>
      </c>
      <c r="B21" s="763"/>
      <c r="C21" s="764"/>
      <c r="D21" s="764"/>
      <c r="E21" s="136"/>
      <c r="F21" s="123"/>
      <c r="G21" s="120"/>
      <c r="H21" s="121"/>
      <c r="I21" s="128"/>
      <c r="J21" s="10">
        <f aca="true" t="shared" si="3" ref="J21:J30">IF(K21="","",ROUNDDOWN(K21*(1+M21/100),0))</f>
      </c>
      <c r="K21" s="10">
        <f aca="true" t="shared" si="4" ref="K21:K30">IF(OR(I21="",G21=""),"",ROUNDDOWN(I21*G21,0))</f>
      </c>
      <c r="L21" s="568">
        <f aca="true" t="shared" si="5" ref="L21:L30">K21</f>
      </c>
      <c r="M21" s="138">
        <v>10</v>
      </c>
      <c r="N21" s="105"/>
    </row>
    <row r="22" spans="1:14" ht="46.5" customHeight="1">
      <c r="A22" s="107">
        <v>10</v>
      </c>
      <c r="B22" s="763"/>
      <c r="C22" s="764"/>
      <c r="D22" s="764"/>
      <c r="E22" s="136"/>
      <c r="F22" s="123"/>
      <c r="G22" s="120"/>
      <c r="H22" s="121"/>
      <c r="I22" s="128"/>
      <c r="J22" s="10">
        <f t="shared" si="3"/>
      </c>
      <c r="K22" s="10">
        <f t="shared" si="4"/>
      </c>
      <c r="L22" s="568">
        <f t="shared" si="5"/>
      </c>
      <c r="M22" s="138">
        <v>10</v>
      </c>
      <c r="N22" s="105"/>
    </row>
    <row r="23" spans="1:14" ht="46.5" customHeight="1">
      <c r="A23" s="106">
        <v>11</v>
      </c>
      <c r="B23" s="763"/>
      <c r="C23" s="764"/>
      <c r="D23" s="764"/>
      <c r="E23" s="136"/>
      <c r="F23" s="123"/>
      <c r="G23" s="120"/>
      <c r="H23" s="121"/>
      <c r="I23" s="128"/>
      <c r="J23" s="10">
        <f t="shared" si="3"/>
      </c>
      <c r="K23" s="10">
        <f t="shared" si="4"/>
      </c>
      <c r="L23" s="568">
        <f t="shared" si="5"/>
      </c>
      <c r="M23" s="138">
        <v>10</v>
      </c>
      <c r="N23" s="105"/>
    </row>
    <row r="24" spans="1:14" ht="46.5" customHeight="1">
      <c r="A24" s="107">
        <v>12</v>
      </c>
      <c r="B24" s="763"/>
      <c r="C24" s="764"/>
      <c r="D24" s="764"/>
      <c r="E24" s="136"/>
      <c r="F24" s="123"/>
      <c r="G24" s="120"/>
      <c r="H24" s="121"/>
      <c r="I24" s="128"/>
      <c r="J24" s="10">
        <f t="shared" si="3"/>
      </c>
      <c r="K24" s="10">
        <f t="shared" si="4"/>
      </c>
      <c r="L24" s="568">
        <f t="shared" si="5"/>
      </c>
      <c r="M24" s="138">
        <v>10</v>
      </c>
      <c r="N24" s="105"/>
    </row>
    <row r="25" spans="1:14" ht="46.5" customHeight="1">
      <c r="A25" s="106">
        <v>13</v>
      </c>
      <c r="B25" s="763"/>
      <c r="C25" s="764"/>
      <c r="D25" s="764"/>
      <c r="E25" s="136"/>
      <c r="F25" s="123"/>
      <c r="G25" s="120"/>
      <c r="H25" s="121"/>
      <c r="I25" s="128"/>
      <c r="J25" s="10">
        <f t="shared" si="3"/>
      </c>
      <c r="K25" s="10">
        <f t="shared" si="4"/>
      </c>
      <c r="L25" s="568">
        <f t="shared" si="5"/>
      </c>
      <c r="M25" s="138">
        <v>10</v>
      </c>
      <c r="N25" s="105"/>
    </row>
    <row r="26" spans="1:14" ht="46.5" customHeight="1">
      <c r="A26" s="107">
        <v>14</v>
      </c>
      <c r="B26" s="763"/>
      <c r="C26" s="764"/>
      <c r="D26" s="764"/>
      <c r="E26" s="136"/>
      <c r="F26" s="123"/>
      <c r="G26" s="120"/>
      <c r="H26" s="121"/>
      <c r="I26" s="128"/>
      <c r="J26" s="10">
        <f t="shared" si="3"/>
      </c>
      <c r="K26" s="10">
        <f t="shared" si="4"/>
      </c>
      <c r="L26" s="568">
        <f t="shared" si="5"/>
      </c>
      <c r="M26" s="138">
        <v>10</v>
      </c>
      <c r="N26" s="105"/>
    </row>
    <row r="27" spans="1:14" ht="46.5" customHeight="1">
      <c r="A27" s="106">
        <v>15</v>
      </c>
      <c r="B27" s="763"/>
      <c r="C27" s="764"/>
      <c r="D27" s="764"/>
      <c r="E27" s="136"/>
      <c r="F27" s="123"/>
      <c r="G27" s="120"/>
      <c r="H27" s="121"/>
      <c r="I27" s="128"/>
      <c r="J27" s="10">
        <f t="shared" si="3"/>
      </c>
      <c r="K27" s="10">
        <f t="shared" si="4"/>
      </c>
      <c r="L27" s="568">
        <f t="shared" si="5"/>
      </c>
      <c r="M27" s="138">
        <v>10</v>
      </c>
      <c r="N27" s="105"/>
    </row>
    <row r="28" spans="1:14" ht="46.5" customHeight="1">
      <c r="A28" s="107">
        <v>16</v>
      </c>
      <c r="B28" s="763"/>
      <c r="C28" s="764"/>
      <c r="D28" s="764"/>
      <c r="E28" s="136"/>
      <c r="F28" s="123"/>
      <c r="G28" s="120"/>
      <c r="H28" s="121"/>
      <c r="I28" s="128"/>
      <c r="J28" s="10">
        <f t="shared" si="3"/>
      </c>
      <c r="K28" s="10">
        <f t="shared" si="4"/>
      </c>
      <c r="L28" s="568">
        <f t="shared" si="5"/>
      </c>
      <c r="M28" s="138">
        <v>10</v>
      </c>
      <c r="N28" s="105"/>
    </row>
    <row r="29" spans="1:14" ht="46.5" customHeight="1">
      <c r="A29" s="106">
        <v>17</v>
      </c>
      <c r="B29" s="763"/>
      <c r="C29" s="764"/>
      <c r="D29" s="764"/>
      <c r="E29" s="136"/>
      <c r="F29" s="123"/>
      <c r="G29" s="120"/>
      <c r="H29" s="121"/>
      <c r="I29" s="128"/>
      <c r="J29" s="10">
        <f>IF(K29="","",ROUNDDOWN(K29*(1+M29/100),0))</f>
      </c>
      <c r="K29" s="10">
        <f>IF(OR(I29="",G29=""),"",ROUNDDOWN(I29*G29,0))</f>
      </c>
      <c r="L29" s="568">
        <f>K29</f>
      </c>
      <c r="M29" s="138">
        <v>10</v>
      </c>
      <c r="N29" s="105"/>
    </row>
    <row r="30" spans="1:14" ht="46.5" customHeight="1">
      <c r="A30" s="107">
        <v>18</v>
      </c>
      <c r="B30" s="763"/>
      <c r="C30" s="764"/>
      <c r="D30" s="764"/>
      <c r="E30" s="136"/>
      <c r="F30" s="123"/>
      <c r="G30" s="120"/>
      <c r="H30" s="121"/>
      <c r="I30" s="128"/>
      <c r="J30" s="10">
        <f t="shared" si="3"/>
      </c>
      <c r="K30" s="10">
        <f t="shared" si="4"/>
      </c>
      <c r="L30" s="568">
        <f t="shared" si="5"/>
      </c>
      <c r="M30" s="138">
        <v>10</v>
      </c>
      <c r="N30" s="105"/>
    </row>
    <row r="31" spans="1:14" ht="46.5" customHeight="1">
      <c r="A31" s="106">
        <v>19</v>
      </c>
      <c r="B31" s="763"/>
      <c r="C31" s="764"/>
      <c r="D31" s="764"/>
      <c r="E31" s="136"/>
      <c r="F31" s="123"/>
      <c r="G31" s="120"/>
      <c r="H31" s="121"/>
      <c r="I31" s="128"/>
      <c r="J31" s="10">
        <f t="shared" si="0"/>
      </c>
      <c r="K31" s="10">
        <f>IF(OR(I31="",G31=""),"",ROUNDDOWN(I31*G31,0))</f>
      </c>
      <c r="L31" s="568">
        <f t="shared" si="2"/>
      </c>
      <c r="M31" s="138">
        <v>10</v>
      </c>
      <c r="N31" s="105"/>
    </row>
    <row r="32" spans="1:14" ht="46.5" customHeight="1" thickBot="1">
      <c r="A32" s="109">
        <v>20</v>
      </c>
      <c r="B32" s="781"/>
      <c r="C32" s="782"/>
      <c r="D32" s="782"/>
      <c r="E32" s="137"/>
      <c r="F32" s="125"/>
      <c r="G32" s="126"/>
      <c r="H32" s="127"/>
      <c r="I32" s="129"/>
      <c r="J32" s="12">
        <f t="shared" si="0"/>
      </c>
      <c r="K32" s="12">
        <f>IF(OR(I32="",G32=""),"",ROUNDDOWN(I32*G32,0))</f>
      </c>
      <c r="L32" s="569">
        <f t="shared" si="2"/>
      </c>
      <c r="M32" s="139">
        <v>10</v>
      </c>
      <c r="N32" s="105"/>
    </row>
    <row r="33" spans="1:14" ht="46.5" customHeight="1" thickBot="1">
      <c r="A33" s="794" t="s">
        <v>12</v>
      </c>
      <c r="B33" s="795"/>
      <c r="C33" s="795"/>
      <c r="D33" s="795"/>
      <c r="E33" s="795"/>
      <c r="F33" s="795"/>
      <c r="G33" s="795"/>
      <c r="H33" s="795"/>
      <c r="I33" s="95"/>
      <c r="J33" s="9">
        <f>SUM(J13:J32)</f>
        <v>0</v>
      </c>
      <c r="K33" s="9">
        <f>SUM(K13:K32)</f>
        <v>0</v>
      </c>
      <c r="L33" s="571">
        <f>SUM(L13:L32)</f>
        <v>0</v>
      </c>
      <c r="N33" s="96"/>
    </row>
    <row r="34" spans="1:14" ht="18" customHeight="1">
      <c r="A34" s="583" t="s">
        <v>289</v>
      </c>
      <c r="K34" s="98"/>
      <c r="L34" s="99"/>
      <c r="N34" s="79"/>
    </row>
    <row r="35" spans="1:14" ht="18" customHeight="1">
      <c r="A35" s="583" t="s">
        <v>290</v>
      </c>
      <c r="D35" s="101"/>
      <c r="E35" s="1"/>
      <c r="N35" s="79"/>
    </row>
    <row r="36" spans="1:14" s="1" customFormat="1" ht="18" customHeight="1">
      <c r="A36" s="583" t="s">
        <v>287</v>
      </c>
      <c r="B36" s="77"/>
      <c r="C36" s="77"/>
      <c r="D36" s="77"/>
      <c r="G36" s="77"/>
      <c r="H36" s="77"/>
      <c r="I36" s="77"/>
      <c r="J36" s="77"/>
      <c r="K36" s="77"/>
      <c r="L36" s="77"/>
      <c r="M36" s="75"/>
      <c r="N36" s="75"/>
    </row>
    <row r="37" spans="1:14" s="1" customFormat="1" ht="18" customHeight="1">
      <c r="A37" s="583" t="s">
        <v>288</v>
      </c>
      <c r="B37" s="77"/>
      <c r="C37" s="77"/>
      <c r="D37" s="77"/>
      <c r="G37" s="77"/>
      <c r="H37" s="77"/>
      <c r="I37" s="77"/>
      <c r="J37" s="77"/>
      <c r="K37" s="77"/>
      <c r="L37" s="77"/>
      <c r="M37" s="75"/>
      <c r="N37" s="75"/>
    </row>
  </sheetData>
  <sheetProtection sheet="1" objects="1" scenarios="1"/>
  <mergeCells count="29">
    <mergeCell ref="B19:D19"/>
    <mergeCell ref="B20:D20"/>
    <mergeCell ref="B31:D31"/>
    <mergeCell ref="B32:D32"/>
    <mergeCell ref="A33:H33"/>
    <mergeCell ref="B13:D13"/>
    <mergeCell ref="B14:D14"/>
    <mergeCell ref="B15:D15"/>
    <mergeCell ref="B16:D16"/>
    <mergeCell ref="B17:D17"/>
    <mergeCell ref="B2:D2"/>
    <mergeCell ref="M11:M12"/>
    <mergeCell ref="B18:D18"/>
    <mergeCell ref="A4:E4"/>
    <mergeCell ref="A11:A12"/>
    <mergeCell ref="B11:D11"/>
    <mergeCell ref="J11:K11"/>
    <mergeCell ref="F7:H7"/>
    <mergeCell ref="F6:H6"/>
    <mergeCell ref="B27:D27"/>
    <mergeCell ref="B28:D28"/>
    <mergeCell ref="B30:D30"/>
    <mergeCell ref="B29:D29"/>
    <mergeCell ref="B21:D21"/>
    <mergeCell ref="B22:D22"/>
    <mergeCell ref="B23:D23"/>
    <mergeCell ref="B24:D24"/>
    <mergeCell ref="B25:D25"/>
    <mergeCell ref="B26:D26"/>
  </mergeCells>
  <dataValidations count="2">
    <dataValidation allowBlank="1" showInputMessage="1" showErrorMessage="1" imeMode="hiragana" sqref="J9:K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9.xml><?xml version="1.0" encoding="utf-8"?>
<worksheet xmlns="http://schemas.openxmlformats.org/spreadsheetml/2006/main" xmlns:r="http://schemas.openxmlformats.org/officeDocument/2006/relationships">
  <sheetPr codeName="Sheet11">
    <tabColor theme="8" tint="0.7999799847602844"/>
    <pageSetUpPr fitToPage="1"/>
  </sheetPr>
  <dimension ref="A1:P37"/>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77" customWidth="1"/>
    <col min="2" max="4" width="3.7109375" style="77" customWidth="1"/>
    <col min="5" max="5" width="16.57421875" style="1" customWidth="1"/>
    <col min="6" max="6" width="25.00390625" style="1" customWidth="1"/>
    <col min="7" max="8" width="9.140625" style="77" customWidth="1"/>
    <col min="9" max="12" width="15.140625" style="77" customWidth="1"/>
    <col min="13" max="13" width="5.28125" style="75" customWidth="1"/>
    <col min="14" max="16384" width="9.00390625" style="77" customWidth="1"/>
  </cols>
  <sheetData>
    <row r="1" spans="1:16" ht="13.5">
      <c r="A1" s="75"/>
      <c r="E1" s="76"/>
      <c r="H1" s="75"/>
      <c r="N1" s="75"/>
      <c r="O1" s="78"/>
      <c r="P1" s="78"/>
    </row>
    <row r="2" spans="1:16" ht="13.5">
      <c r="A2" s="75"/>
      <c r="B2" s="770" t="s">
        <v>90</v>
      </c>
      <c r="C2" s="770"/>
      <c r="D2" s="770"/>
      <c r="E2" s="76"/>
      <c r="H2" s="75"/>
      <c r="N2" s="75"/>
      <c r="O2" s="78"/>
      <c r="P2" s="78"/>
    </row>
    <row r="3" spans="1:16" ht="13.5">
      <c r="A3" s="75"/>
      <c r="E3" s="76"/>
      <c r="H3" s="75"/>
      <c r="N3" s="75"/>
      <c r="O3" s="78"/>
      <c r="P3" s="78"/>
    </row>
    <row r="4" spans="1:6" ht="13.5" customHeight="1">
      <c r="A4" s="771" t="s">
        <v>286</v>
      </c>
      <c r="B4" s="771"/>
      <c r="C4" s="771"/>
      <c r="D4" s="771"/>
      <c r="E4" s="771"/>
      <c r="F4" s="75"/>
    </row>
    <row r="5" spans="1:6" ht="13.5" customHeight="1">
      <c r="A5" s="560"/>
      <c r="B5" s="560"/>
      <c r="C5" s="560"/>
      <c r="D5" s="560"/>
      <c r="E5" s="561"/>
      <c r="F5" s="75"/>
    </row>
    <row r="6" spans="1:8" ht="13.5" customHeight="1">
      <c r="A6" s="560"/>
      <c r="B6" s="562"/>
      <c r="C6" s="563"/>
      <c r="D6" s="560"/>
      <c r="E6" s="561"/>
      <c r="F6" s="765" t="s">
        <v>13</v>
      </c>
      <c r="G6" s="766"/>
      <c r="H6" s="767"/>
    </row>
    <row r="7" spans="1:8" ht="13.5" customHeight="1">
      <c r="A7" s="560"/>
      <c r="B7" s="560"/>
      <c r="C7" s="560"/>
      <c r="D7" s="560"/>
      <c r="E7" s="561"/>
      <c r="F7" s="776" t="s">
        <v>54</v>
      </c>
      <c r="G7" s="777"/>
      <c r="H7" s="778"/>
    </row>
    <row r="8" spans="1:13" ht="13.5" customHeight="1">
      <c r="A8" s="560"/>
      <c r="B8" s="560"/>
      <c r="C8" s="560"/>
      <c r="D8" s="560"/>
      <c r="E8" s="561"/>
      <c r="F8" s="75"/>
      <c r="M8" s="80"/>
    </row>
    <row r="9" spans="1:12" ht="13.5" customHeight="1">
      <c r="A9" s="560"/>
      <c r="B9" s="19"/>
      <c r="C9" s="19"/>
      <c r="D9" s="19"/>
      <c r="E9" s="564"/>
      <c r="F9" s="75"/>
      <c r="I9" s="81" t="s">
        <v>21</v>
      </c>
      <c r="J9" s="558">
        <f>IF(入力_企業名="","",入力_企業名)</f>
      </c>
      <c r="K9" s="558"/>
      <c r="L9" s="559"/>
    </row>
    <row r="10" spans="1:13" ht="13.5" customHeight="1" thickBot="1">
      <c r="A10" s="560"/>
      <c r="B10" s="19"/>
      <c r="C10" s="19"/>
      <c r="D10" s="19"/>
      <c r="E10" s="564"/>
      <c r="F10" s="75"/>
      <c r="L10" s="292"/>
      <c r="M10" s="81"/>
    </row>
    <row r="11" spans="1:13" ht="27" customHeight="1">
      <c r="A11" s="772" t="s">
        <v>1</v>
      </c>
      <c r="B11" s="774" t="s">
        <v>2</v>
      </c>
      <c r="C11" s="774"/>
      <c r="D11" s="775"/>
      <c r="E11" s="315" t="s">
        <v>3</v>
      </c>
      <c r="F11" s="316" t="s">
        <v>4</v>
      </c>
      <c r="G11" s="82" t="s">
        <v>5</v>
      </c>
      <c r="H11" s="82" t="s">
        <v>6</v>
      </c>
      <c r="I11" s="82" t="s">
        <v>0</v>
      </c>
      <c r="J11" s="804" t="s">
        <v>7</v>
      </c>
      <c r="K11" s="780"/>
      <c r="L11" s="565" t="s">
        <v>102</v>
      </c>
      <c r="M11" s="798" t="s">
        <v>24</v>
      </c>
    </row>
    <row r="12" spans="1:13" ht="27" customHeight="1" thickBot="1">
      <c r="A12" s="773"/>
      <c r="B12" s="84" t="s">
        <v>8</v>
      </c>
      <c r="C12" s="84" t="s">
        <v>9</v>
      </c>
      <c r="D12" s="85" t="s">
        <v>10</v>
      </c>
      <c r="E12" s="110"/>
      <c r="F12" s="87"/>
      <c r="G12" s="88"/>
      <c r="H12" s="88"/>
      <c r="I12" s="88" t="s">
        <v>16</v>
      </c>
      <c r="J12" s="511" t="s">
        <v>11</v>
      </c>
      <c r="K12" s="89" t="s">
        <v>15</v>
      </c>
      <c r="L12" s="566" t="s">
        <v>228</v>
      </c>
      <c r="M12" s="799"/>
    </row>
    <row r="13" spans="1:13" ht="46.5" customHeight="1">
      <c r="A13" s="106">
        <v>1</v>
      </c>
      <c r="B13" s="800"/>
      <c r="C13" s="801"/>
      <c r="D13" s="801"/>
      <c r="E13" s="140"/>
      <c r="F13" s="118"/>
      <c r="G13" s="120"/>
      <c r="H13" s="121"/>
      <c r="I13" s="141"/>
      <c r="J13" s="10">
        <f aca="true" t="shared" si="0" ref="J13:J32">IF(K13="","",ROUNDDOWN(K13*(1+M13/100),0))</f>
      </c>
      <c r="K13" s="10">
        <f aca="true" t="shared" si="1" ref="K13:K21">IF(OR(I13="",G13=""),"",ROUNDDOWN(I13*G13,0))</f>
      </c>
      <c r="L13" s="567">
        <f>K13</f>
      </c>
      <c r="M13" s="138">
        <v>10</v>
      </c>
    </row>
    <row r="14" spans="1:13" ht="46.5" customHeight="1">
      <c r="A14" s="107">
        <v>2</v>
      </c>
      <c r="B14" s="763"/>
      <c r="C14" s="764"/>
      <c r="D14" s="764"/>
      <c r="E14" s="136"/>
      <c r="F14" s="123"/>
      <c r="G14" s="120"/>
      <c r="H14" s="121"/>
      <c r="I14" s="128"/>
      <c r="J14" s="10">
        <f t="shared" si="0"/>
      </c>
      <c r="K14" s="10">
        <f t="shared" si="1"/>
      </c>
      <c r="L14" s="567">
        <f aca="true" t="shared" si="2" ref="L14:L32">K14</f>
      </c>
      <c r="M14" s="138">
        <v>10</v>
      </c>
    </row>
    <row r="15" spans="1:13" ht="46.5" customHeight="1">
      <c r="A15" s="107">
        <v>3</v>
      </c>
      <c r="B15" s="763"/>
      <c r="C15" s="764"/>
      <c r="D15" s="764"/>
      <c r="E15" s="136"/>
      <c r="F15" s="123"/>
      <c r="G15" s="120"/>
      <c r="H15" s="121"/>
      <c r="I15" s="128"/>
      <c r="J15" s="10">
        <f t="shared" si="0"/>
      </c>
      <c r="K15" s="10">
        <f t="shared" si="1"/>
      </c>
      <c r="L15" s="568">
        <f t="shared" si="2"/>
      </c>
      <c r="M15" s="138">
        <v>10</v>
      </c>
    </row>
    <row r="16" spans="1:13" ht="46.5" customHeight="1">
      <c r="A16" s="107">
        <v>4</v>
      </c>
      <c r="B16" s="763"/>
      <c r="C16" s="764"/>
      <c r="D16" s="764"/>
      <c r="E16" s="136"/>
      <c r="F16" s="123"/>
      <c r="G16" s="120"/>
      <c r="H16" s="121"/>
      <c r="I16" s="128"/>
      <c r="J16" s="10">
        <f t="shared" si="0"/>
      </c>
      <c r="K16" s="10">
        <f t="shared" si="1"/>
      </c>
      <c r="L16" s="568">
        <f t="shared" si="2"/>
      </c>
      <c r="M16" s="138">
        <v>10</v>
      </c>
    </row>
    <row r="17" spans="1:13" ht="46.5" customHeight="1">
      <c r="A17" s="107">
        <v>5</v>
      </c>
      <c r="B17" s="763"/>
      <c r="C17" s="764"/>
      <c r="D17" s="764"/>
      <c r="E17" s="136"/>
      <c r="F17" s="123"/>
      <c r="G17" s="120"/>
      <c r="H17" s="121"/>
      <c r="I17" s="128"/>
      <c r="J17" s="10">
        <f t="shared" si="0"/>
      </c>
      <c r="K17" s="10">
        <f t="shared" si="1"/>
      </c>
      <c r="L17" s="568">
        <f t="shared" si="2"/>
      </c>
      <c r="M17" s="138">
        <v>10</v>
      </c>
    </row>
    <row r="18" spans="1:13" ht="46.5" customHeight="1">
      <c r="A18" s="107">
        <v>6</v>
      </c>
      <c r="B18" s="763"/>
      <c r="C18" s="764"/>
      <c r="D18" s="764"/>
      <c r="E18" s="136"/>
      <c r="F18" s="123"/>
      <c r="G18" s="120"/>
      <c r="H18" s="121"/>
      <c r="I18" s="128"/>
      <c r="J18" s="10">
        <f t="shared" si="0"/>
      </c>
      <c r="K18" s="10">
        <f t="shared" si="1"/>
      </c>
      <c r="L18" s="568">
        <f t="shared" si="2"/>
      </c>
      <c r="M18" s="138">
        <v>10</v>
      </c>
    </row>
    <row r="19" spans="1:13" ht="46.5" customHeight="1">
      <c r="A19" s="107">
        <v>7</v>
      </c>
      <c r="B19" s="763"/>
      <c r="C19" s="764"/>
      <c r="D19" s="764"/>
      <c r="E19" s="136"/>
      <c r="F19" s="124"/>
      <c r="G19" s="120"/>
      <c r="H19" s="121"/>
      <c r="I19" s="128"/>
      <c r="J19" s="10">
        <f t="shared" si="0"/>
      </c>
      <c r="K19" s="10">
        <f t="shared" si="1"/>
      </c>
      <c r="L19" s="568">
        <f t="shared" si="2"/>
      </c>
      <c r="M19" s="138">
        <v>10</v>
      </c>
    </row>
    <row r="20" spans="1:13" ht="46.5" customHeight="1">
      <c r="A20" s="107">
        <v>8</v>
      </c>
      <c r="B20" s="796"/>
      <c r="C20" s="797"/>
      <c r="D20" s="797"/>
      <c r="E20" s="136"/>
      <c r="F20" s="123"/>
      <c r="G20" s="122"/>
      <c r="H20" s="133"/>
      <c r="I20" s="135"/>
      <c r="J20" s="11">
        <f t="shared" si="0"/>
      </c>
      <c r="K20" s="11">
        <f t="shared" si="1"/>
      </c>
      <c r="L20" s="568">
        <f t="shared" si="2"/>
      </c>
      <c r="M20" s="577">
        <v>10</v>
      </c>
    </row>
    <row r="21" spans="1:13" ht="46.5" customHeight="1">
      <c r="A21" s="107">
        <v>9</v>
      </c>
      <c r="B21" s="796"/>
      <c r="C21" s="797"/>
      <c r="D21" s="797"/>
      <c r="E21" s="136"/>
      <c r="F21" s="123"/>
      <c r="G21" s="122"/>
      <c r="H21" s="133"/>
      <c r="I21" s="135"/>
      <c r="J21" s="11">
        <f t="shared" si="0"/>
      </c>
      <c r="K21" s="11">
        <f t="shared" si="1"/>
      </c>
      <c r="L21" s="568">
        <f t="shared" si="2"/>
      </c>
      <c r="M21" s="577">
        <v>10</v>
      </c>
    </row>
    <row r="22" spans="1:13" ht="46.5" customHeight="1">
      <c r="A22" s="107">
        <v>10</v>
      </c>
      <c r="B22" s="796"/>
      <c r="C22" s="797"/>
      <c r="D22" s="797"/>
      <c r="E22" s="136"/>
      <c r="F22" s="123"/>
      <c r="G22" s="122"/>
      <c r="H22" s="133"/>
      <c r="I22" s="135"/>
      <c r="J22" s="11">
        <f aca="true" t="shared" si="3" ref="J22:J31">IF(K22="","",ROUNDDOWN(K22*(1+M22/100),0))</f>
      </c>
      <c r="K22" s="11">
        <f aca="true" t="shared" si="4" ref="K22:K31">IF(OR(I22="",G22=""),"",ROUNDDOWN(I22*G22,0))</f>
      </c>
      <c r="L22" s="568">
        <f aca="true" t="shared" si="5" ref="L22:L31">K22</f>
      </c>
      <c r="M22" s="577">
        <v>10</v>
      </c>
    </row>
    <row r="23" spans="1:13" ht="46.5" customHeight="1">
      <c r="A23" s="107">
        <v>11</v>
      </c>
      <c r="B23" s="805"/>
      <c r="C23" s="806"/>
      <c r="D23" s="807"/>
      <c r="E23" s="136"/>
      <c r="F23" s="123"/>
      <c r="G23" s="122"/>
      <c r="H23" s="133"/>
      <c r="I23" s="135"/>
      <c r="J23" s="11">
        <f t="shared" si="3"/>
      </c>
      <c r="K23" s="11">
        <f t="shared" si="4"/>
      </c>
      <c r="L23" s="568">
        <f t="shared" si="5"/>
      </c>
      <c r="M23" s="577">
        <v>10</v>
      </c>
    </row>
    <row r="24" spans="1:13" ht="46.5" customHeight="1">
      <c r="A24" s="107">
        <v>12</v>
      </c>
      <c r="B24" s="805"/>
      <c r="C24" s="806"/>
      <c r="D24" s="807"/>
      <c r="E24" s="136"/>
      <c r="F24" s="123"/>
      <c r="G24" s="122"/>
      <c r="H24" s="133"/>
      <c r="I24" s="135"/>
      <c r="J24" s="11">
        <f t="shared" si="3"/>
      </c>
      <c r="K24" s="11">
        <f t="shared" si="4"/>
      </c>
      <c r="L24" s="568">
        <f t="shared" si="5"/>
      </c>
      <c r="M24" s="577">
        <v>10</v>
      </c>
    </row>
    <row r="25" spans="1:13" ht="46.5" customHeight="1">
      <c r="A25" s="107">
        <v>13</v>
      </c>
      <c r="B25" s="805"/>
      <c r="C25" s="806"/>
      <c r="D25" s="807"/>
      <c r="E25" s="136"/>
      <c r="F25" s="123"/>
      <c r="G25" s="122"/>
      <c r="H25" s="133"/>
      <c r="I25" s="135"/>
      <c r="J25" s="11">
        <f t="shared" si="3"/>
      </c>
      <c r="K25" s="11">
        <f t="shared" si="4"/>
      </c>
      <c r="L25" s="568">
        <f t="shared" si="5"/>
      </c>
      <c r="M25" s="577">
        <v>10</v>
      </c>
    </row>
    <row r="26" spans="1:13" ht="46.5" customHeight="1">
      <c r="A26" s="107">
        <v>14</v>
      </c>
      <c r="B26" s="805"/>
      <c r="C26" s="806"/>
      <c r="D26" s="807"/>
      <c r="E26" s="136"/>
      <c r="F26" s="123"/>
      <c r="G26" s="122"/>
      <c r="H26" s="133"/>
      <c r="I26" s="135"/>
      <c r="J26" s="11">
        <f t="shared" si="3"/>
      </c>
      <c r="K26" s="11">
        <f t="shared" si="4"/>
      </c>
      <c r="L26" s="568">
        <f t="shared" si="5"/>
      </c>
      <c r="M26" s="577">
        <v>10</v>
      </c>
    </row>
    <row r="27" spans="1:13" ht="46.5" customHeight="1">
      <c r="A27" s="107">
        <v>15</v>
      </c>
      <c r="B27" s="805"/>
      <c r="C27" s="806"/>
      <c r="D27" s="807"/>
      <c r="E27" s="136"/>
      <c r="F27" s="123"/>
      <c r="G27" s="120"/>
      <c r="H27" s="121"/>
      <c r="I27" s="128"/>
      <c r="J27" s="10">
        <f t="shared" si="3"/>
      </c>
      <c r="K27" s="10">
        <f t="shared" si="4"/>
      </c>
      <c r="L27" s="568">
        <f t="shared" si="5"/>
      </c>
      <c r="M27" s="138">
        <v>10</v>
      </c>
    </row>
    <row r="28" spans="1:13" ht="46.5" customHeight="1">
      <c r="A28" s="107">
        <v>16</v>
      </c>
      <c r="B28" s="805"/>
      <c r="C28" s="806"/>
      <c r="D28" s="807"/>
      <c r="E28" s="136"/>
      <c r="F28" s="123"/>
      <c r="G28" s="120"/>
      <c r="H28" s="121"/>
      <c r="I28" s="128"/>
      <c r="J28" s="10">
        <f t="shared" si="3"/>
      </c>
      <c r="K28" s="10">
        <f t="shared" si="4"/>
      </c>
      <c r="L28" s="568">
        <f t="shared" si="5"/>
      </c>
      <c r="M28" s="138">
        <v>10</v>
      </c>
    </row>
    <row r="29" spans="1:13" ht="46.5" customHeight="1">
      <c r="A29" s="107">
        <v>17</v>
      </c>
      <c r="B29" s="805"/>
      <c r="C29" s="806"/>
      <c r="D29" s="807"/>
      <c r="E29" s="136"/>
      <c r="F29" s="123"/>
      <c r="G29" s="120"/>
      <c r="H29" s="121"/>
      <c r="I29" s="128"/>
      <c r="J29" s="10">
        <f t="shared" si="3"/>
      </c>
      <c r="K29" s="10">
        <f t="shared" si="4"/>
      </c>
      <c r="L29" s="568">
        <f t="shared" si="5"/>
      </c>
      <c r="M29" s="138">
        <v>10</v>
      </c>
    </row>
    <row r="30" spans="1:13" ht="46.5" customHeight="1">
      <c r="A30" s="107">
        <v>18</v>
      </c>
      <c r="B30" s="805"/>
      <c r="C30" s="806"/>
      <c r="D30" s="807"/>
      <c r="E30" s="136"/>
      <c r="F30" s="123"/>
      <c r="G30" s="120"/>
      <c r="H30" s="121"/>
      <c r="I30" s="128"/>
      <c r="J30" s="10">
        <f t="shared" si="3"/>
      </c>
      <c r="K30" s="10">
        <f t="shared" si="4"/>
      </c>
      <c r="L30" s="568">
        <f t="shared" si="5"/>
      </c>
      <c r="M30" s="138">
        <v>10</v>
      </c>
    </row>
    <row r="31" spans="1:13" ht="46.5" customHeight="1">
      <c r="A31" s="107">
        <v>19</v>
      </c>
      <c r="B31" s="805"/>
      <c r="C31" s="806"/>
      <c r="D31" s="807"/>
      <c r="E31" s="136"/>
      <c r="F31" s="123"/>
      <c r="G31" s="120"/>
      <c r="H31" s="121"/>
      <c r="I31" s="128"/>
      <c r="J31" s="10">
        <f t="shared" si="3"/>
      </c>
      <c r="K31" s="10">
        <f t="shared" si="4"/>
      </c>
      <c r="L31" s="568">
        <f t="shared" si="5"/>
      </c>
      <c r="M31" s="138">
        <v>10</v>
      </c>
    </row>
    <row r="32" spans="1:13" ht="46.5" customHeight="1" thickBot="1">
      <c r="A32" s="109">
        <v>20</v>
      </c>
      <c r="B32" s="808"/>
      <c r="C32" s="809"/>
      <c r="D32" s="810"/>
      <c r="E32" s="137"/>
      <c r="F32" s="125"/>
      <c r="G32" s="126"/>
      <c r="H32" s="127"/>
      <c r="I32" s="129"/>
      <c r="J32" s="12">
        <f t="shared" si="0"/>
      </c>
      <c r="K32" s="12">
        <f>IF(OR(I32="",G32=""),"",ROUNDDOWN(I32*G32,0))</f>
      </c>
      <c r="L32" s="569">
        <f t="shared" si="2"/>
      </c>
      <c r="M32" s="139">
        <v>10</v>
      </c>
    </row>
    <row r="33" spans="1:12" ht="46.5" customHeight="1" thickBot="1">
      <c r="A33" s="794" t="s">
        <v>12</v>
      </c>
      <c r="B33" s="795"/>
      <c r="C33" s="795"/>
      <c r="D33" s="795"/>
      <c r="E33" s="795"/>
      <c r="F33" s="795"/>
      <c r="G33" s="795"/>
      <c r="H33" s="795"/>
      <c r="I33" s="95"/>
      <c r="J33" s="9">
        <f>SUM(J13:J32)</f>
        <v>0</v>
      </c>
      <c r="K33" s="9">
        <f>SUM(K13:K32)</f>
        <v>0</v>
      </c>
      <c r="L33" s="571">
        <f>SUM(L13:L32)</f>
        <v>0</v>
      </c>
    </row>
    <row r="34" spans="1:12" ht="18" customHeight="1">
      <c r="A34" s="583" t="s">
        <v>289</v>
      </c>
      <c r="K34" s="98"/>
      <c r="L34" s="99"/>
    </row>
    <row r="35" spans="1:4" ht="18" customHeight="1">
      <c r="A35" s="583" t="s">
        <v>290</v>
      </c>
      <c r="D35" s="101"/>
    </row>
    <row r="36" ht="18" customHeight="1">
      <c r="A36" s="583" t="s">
        <v>287</v>
      </c>
    </row>
    <row r="37" ht="18" customHeight="1">
      <c r="A37" s="583" t="s">
        <v>288</v>
      </c>
    </row>
  </sheetData>
  <sheetProtection sheet="1" objects="1" scenarios="1"/>
  <mergeCells count="29">
    <mergeCell ref="B19:D19"/>
    <mergeCell ref="B20:D20"/>
    <mergeCell ref="B21:D21"/>
    <mergeCell ref="B32:D32"/>
    <mergeCell ref="A33:H33"/>
    <mergeCell ref="B13:D13"/>
    <mergeCell ref="B14:D14"/>
    <mergeCell ref="B15:D15"/>
    <mergeCell ref="B16:D16"/>
    <mergeCell ref="B17:D17"/>
    <mergeCell ref="B2:D2"/>
    <mergeCell ref="M11:M12"/>
    <mergeCell ref="B18:D18"/>
    <mergeCell ref="A4:E4"/>
    <mergeCell ref="A11:A12"/>
    <mergeCell ref="B11:D11"/>
    <mergeCell ref="J11:K11"/>
    <mergeCell ref="F7:H7"/>
    <mergeCell ref="F6:H6"/>
    <mergeCell ref="B28:D28"/>
    <mergeCell ref="B29:D29"/>
    <mergeCell ref="B30:D30"/>
    <mergeCell ref="B31:D31"/>
    <mergeCell ref="B22:D22"/>
    <mergeCell ref="B23:D23"/>
    <mergeCell ref="B24:D24"/>
    <mergeCell ref="B25:D25"/>
    <mergeCell ref="B26:D26"/>
    <mergeCell ref="B27:D27"/>
  </mergeCells>
  <dataValidations count="2">
    <dataValidation allowBlank="1" showInputMessage="1" showErrorMessage="1" imeMode="hiragana" sqref="J9:K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2019-11-20T06:55:40Z</cp:lastPrinted>
  <dcterms:created xsi:type="dcterms:W3CDTF">2013-05-03T10:01:41Z</dcterms:created>
  <dcterms:modified xsi:type="dcterms:W3CDTF">2019-12-11T04:43:38Z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