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externalReferences>
    <externalReference r:id="rId14"/>
    <externalReference r:id="rId15"/>
  </externalReferences>
  <definedNames>
    <definedName name="_xlfn.IFERROR" hidden="1">#NAME?</definedName>
    <definedName name="_xlfn.SHEETS" hidden="1">#NAME?</definedName>
    <definedName name="_xlfn.SUMIFS" hidden="1">#NAME?</definedName>
    <definedName name="ｃaaa">'経費明細表'!#REF!</definedName>
    <definedName name="_xlnm.Print_Area" localSheetId="10">'クラウド利用費'!$A$4:$N$27</definedName>
    <definedName name="_xlnm.Print_Area" localSheetId="9">'運搬費'!$A$4:$N$27</definedName>
    <definedName name="_xlnm.Print_Area" localSheetId="5">'機械装置費（50万円以上）'!$A$4:$R$27</definedName>
    <definedName name="_xlnm.Print_Area" localSheetId="6">'機械装置費（50万円未満）'!$A$4:$P$27</definedName>
    <definedName name="_xlnm.Print_Area" localSheetId="7">'技術導入費'!$A$4:$N$27</definedName>
    <definedName name="_xlnm.Print_Area" localSheetId="4">'経費明細表'!$O$55:$AC$89</definedName>
    <definedName name="_xlnm.Print_Area" localSheetId="8">'専門家経費'!$A$4:$N$27</definedName>
    <definedName name="事業類型" localSheetId="4">'経費明細表'!$AJ$45</definedName>
    <definedName name="消費税率" localSheetId="4">'経費明細表'!$AJ$44</definedName>
    <definedName name="補助下限額" localSheetId="1">'[1]経費明細表'!$N$54</definedName>
    <definedName name="補助下限額">'経費明細表'!$AJ$50</definedName>
    <definedName name="補助上限額" localSheetId="4">'経費明細表'!$AJ$49</definedName>
    <definedName name="補助名">'経費明細表'!$AJ$48</definedName>
    <definedName name="補助率">'経費明細表'!$AK$48</definedName>
  </definedNames>
  <calcPr fullCalcOnLoad="1"/>
</workbook>
</file>

<file path=xl/comments10.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1.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5.xml><?xml version="1.0" encoding="utf-8"?>
<comments xmlns="http://schemas.openxmlformats.org/spreadsheetml/2006/main">
  <authors>
    <author>PCUser</author>
    <author>mono26</author>
    <author>bara</author>
    <author>高村 育子</author>
    <author>4516　土岐　満春</author>
  </authors>
  <commentList>
    <comment ref="P38" authorId="0">
      <text>
        <r>
          <rPr>
            <sz val="11"/>
            <rFont val="ＭＳ Ｐゴシック"/>
            <family val="3"/>
          </rPr>
          <t xml:space="preserve">各経費区分ごとに判定。
判定１～判定8に「×」が１つでもあると、「×」と判定。
</t>
        </r>
      </text>
    </comment>
    <comment ref="S38" authorId="1">
      <text>
        <r>
          <rPr>
            <sz val="12"/>
            <rFont val="ＭＳ Ｐゴシック"/>
            <family val="3"/>
          </rPr>
          <t>(1)セルI19～I24：（予算額）補助金交付決定額
(2)セルM19～M24：（実績額）補助金の額
(1)≧(2)の場合について、この経費から他経費へ流用できる上限を計算</t>
        </r>
      </text>
    </comment>
    <comment ref="U38" authorId="0">
      <text>
        <r>
          <rPr>
            <sz val="11"/>
            <rFont val="ＭＳ Ｐゴシック"/>
            <family val="3"/>
          </rPr>
          <t xml:space="preserve">①予算額にない経費区分を実績で計上することはできない。
</t>
        </r>
      </text>
    </comment>
    <comment ref="V38" authorId="0">
      <text>
        <r>
          <rPr>
            <sz val="11"/>
            <rFont val="ＭＳ Ｐゴシック"/>
            <family val="3"/>
          </rPr>
          <t xml:space="preserve">＜経費区分について＞
補助金交付決定額（予算額）と補助金の額（実績額）の差額は補助金交付決定額×２０%におさまっているか。
実績額が予算額を２０％を超えて増える場合、変更申請が必要になるため、「×」
</t>
        </r>
      </text>
    </comment>
    <comment ref="X38" authorId="2">
      <text>
        <r>
          <rPr>
            <sz val="11"/>
            <rFont val="ＭＳ Ｐゴシック"/>
            <family val="3"/>
          </rPr>
          <t>技術導入費については、補助対象経費総額の1/3を超えてはならない。</t>
        </r>
      </text>
    </comment>
    <comment ref="AD38" authorId="0">
      <text>
        <r>
          <rPr>
            <sz val="11"/>
            <rFont val="ＭＳ Ｐゴシック"/>
            <family val="3"/>
          </rPr>
          <t>判定１～８、「実績額の総額についての判定」がすべて「○」のとき、総合判定は「○」</t>
        </r>
      </text>
    </comment>
    <comment ref="Z57" authorId="3">
      <text>
        <r>
          <rPr>
            <sz val="11"/>
            <rFont val="ＭＳ Ｐゴシック"/>
            <family val="3"/>
          </rPr>
          <t>流用順序の最上位の費目から順に、⑦各経費区分ごとの流用上限（ｾﾙX60～X65）を考慮し、ｾﾙT66の流用可能金額を手入力により入れてください。</t>
        </r>
      </text>
    </comment>
    <comment ref="AA57" authorId="4">
      <text>
        <r>
          <rPr>
            <sz val="11"/>
            <rFont val="ＭＳ Ｐゴシック"/>
            <family val="3"/>
          </rPr>
          <t>「この額を反映させる」ボタンで、流用計算後の額を実績額の補助金の額（ｾﾙM19～M24）に転記することができます。</t>
        </r>
      </text>
    </comment>
    <comment ref="T58" authorId="1">
      <text>
        <r>
          <rPr>
            <sz val="12"/>
            <rFont val="ＭＳ Ｐゴシック"/>
            <family val="3"/>
          </rPr>
          <t>(1)セルI19～I24：（予算額）補助金交付決定額
(2)セルQ60～Q65：（実績額）補助金の額への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3">
      <text>
        <r>
          <rPr>
            <sz val="11"/>
            <rFont val="ＭＳ Ｐゴシック"/>
            <family val="3"/>
          </rPr>
          <t>補助金の額の合計額が補助金交付決定額（ｾﾙL26）に満たない場合、⑨流用額（ｾﾙX60～X65）を適宜加算することが可能です。</t>
        </r>
      </text>
    </comment>
  </commentList>
</comments>
</file>

<file path=xl/comments6.xml><?xml version="1.0" encoding="utf-8"?>
<comments xmlns="http://schemas.openxmlformats.org/spreadsheetml/2006/main">
  <authors>
    <author>高村 育子</author>
  </authors>
  <commentList>
    <comment ref="R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8.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9.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<sst xmlns="http://schemas.openxmlformats.org/spreadsheetml/2006/main" count="612" uniqueCount="315">
  <si>
    <t>単価</t>
  </si>
  <si>
    <t>管理No.</t>
  </si>
  <si>
    <t>支払</t>
  </si>
  <si>
    <t>支払先</t>
  </si>
  <si>
    <t>内容および仕様等詳細</t>
  </si>
  <si>
    <t>数量</t>
  </si>
  <si>
    <t>単位</t>
  </si>
  <si>
    <t>補助事業に要した経費
＜支払額＞</t>
  </si>
  <si>
    <t>年</t>
  </si>
  <si>
    <t>月</t>
  </si>
  <si>
    <t>日</t>
  </si>
  <si>
    <t>(税込み)</t>
  </si>
  <si>
    <t>（税込み）</t>
  </si>
  <si>
    <t>合　　　　計</t>
  </si>
  <si>
    <t>経費区分</t>
  </si>
  <si>
    <t>(注1)</t>
  </si>
  <si>
    <t>(注2)</t>
  </si>
  <si>
    <t>(注3)</t>
  </si>
  <si>
    <t>補助金交付申請額</t>
  </si>
  <si>
    <t>（税抜き）</t>
  </si>
  <si>
    <t>(税抜き)</t>
  </si>
  <si>
    <t>合計</t>
  </si>
  <si>
    <t>技術導入費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</si>
  <si>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</si>
  <si>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</si>
  <si>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</si>
  <si>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</si>
  <si>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</si>
  <si>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</si>
  <si>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</si>
  <si>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</si>
  <si>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</si>
  <si>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</si>
  <si>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</si>
  <si>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</si>
  <si>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</si>
  <si>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</si>
  <si>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</si>
  <si>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</si>
  <si>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</si>
  <si>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</si>
  <si>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</si>
  <si>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</si>
  <si>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</si>
  <si>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</si>
  <si>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</si>
  <si>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</si>
  <si>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</si>
  <si>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</si>
  <si>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</si>
  <si>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</si>
  <si>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</si>
  <si>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</si>
  <si>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</si>
  <si>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</si>
  <si>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</si>
  <si>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</si>
  <si>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</si>
  <si>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</si>
  <si>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</si>
  <si>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</si>
  <si>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</si>
  <si>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</si>
  <si>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</si>
  <si>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</si>
  <si>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機械装置費を優先した残りの補助金交付申請額</t>
  </si>
  <si>
    <t xml:space="preserve">機械装置費を除く合計額の補助金交付申請額の上限 </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</si>
  <si>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</si>
  <si>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</si>
  <si>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</si>
  <si>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</si>
  <si>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</si>
  <si>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</si>
  <si>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</si>
  <si>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</si>
  <si>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</si>
  <si>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</si>
  <si>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</si>
  <si>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</si>
  <si>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小規模型</t>
  </si>
  <si>
    <t>事業類型</t>
  </si>
  <si>
    <t>№</t>
  </si>
  <si>
    <t>条件</t>
  </si>
  <si>
    <t>照合金額</t>
  </si>
  <si>
    <t>判定</t>
  </si>
  <si>
    <t>結果</t>
  </si>
  <si>
    <t>革新的サービス</t>
  </si>
  <si>
    <t>ものづくり技術</t>
  </si>
  <si>
    <t>補助下限額</t>
  </si>
  <si>
    <t>経費明細表</t>
  </si>
  <si>
    <t>機械装置費で補助対象経費にして単価５０万円以上の設備投資が必要</t>
  </si>
  <si>
    <t>①費目別経費支出明細書</t>
  </si>
  <si>
    <t>対象項目</t>
  </si>
  <si>
    <t>技術導入費</t>
  </si>
  <si>
    <t>運搬費</t>
  </si>
  <si>
    <t>専門家経費</t>
  </si>
  <si>
    <t>円</t>
  </si>
  <si>
    <t>①費目別経費支出明細書</t>
  </si>
  <si>
    <t>【様式第１の別紙】①費目別経費支出明細書</t>
  </si>
  <si>
    <t>判定７</t>
  </si>
  <si>
    <t>目次に戻る</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</si>
  <si>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</si>
  <si>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</si>
  <si>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</si>
  <si>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</si>
  <si>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</si>
  <si>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</si>
  <si>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経費区分
（※は小規模型
「試作開発等」のみ使用可）</t>
  </si>
  <si>
    <t>補助事業に要する経費</t>
  </si>
  <si>
    <t>補助金交付決定額</t>
  </si>
  <si>
    <t>（税込み）</t>
  </si>
  <si>
    <t>Ａ</t>
  </si>
  <si>
    <t>補助金の額</t>
  </si>
  <si>
    <t>補助対象経費</t>
  </si>
  <si>
    <t>　補助対象経費</t>
  </si>
  <si>
    <t>　補助金交付決定額</t>
  </si>
  <si>
    <t>※上記は必ず入力してください。</t>
  </si>
  <si>
    <t>実績額</t>
  </si>
  <si>
    <t>B</t>
  </si>
  <si>
    <t>B</t>
  </si>
  <si>
    <t>補助対象
経費</t>
  </si>
  <si>
    <t>補助金
交付決定額</t>
  </si>
  <si>
    <t>A</t>
  </si>
  <si>
    <t>補助事業に要した経費</t>
  </si>
  <si>
    <t>機械装置費
（50万円以上）</t>
  </si>
  <si>
    <t>機械装置費
（50万円未満）</t>
  </si>
  <si>
    <t>予算額（交付決定額または変更申請額）</t>
  </si>
  <si>
    <t>大小関係Ｉ～K</t>
  </si>
  <si>
    <t>この経費区分の計上×
小規模型試作開発等以外の判定</t>
  </si>
  <si>
    <t>この経費区分の計上×
（小規模型以外の判定　予定）</t>
  </si>
  <si>
    <t>予算額にない経費区分
の計上は×</t>
  </si>
  <si>
    <t>「様式第６の別紙２　経費明細表」のチェックリスト：申請の前にお手元の経費支出明細表の数値を入力して誤りがないかチェックしてください。</t>
  </si>
  <si>
    <t>以下の判定結果をもとに数値を見直してください。</t>
  </si>
  <si>
    <t>要対応は</t>
  </si>
  <si>
    <t>× 並びに</t>
  </si>
  <si>
    <t>色の変わったセル</t>
  </si>
  <si>
    <t>様式第６の別紙２　経費明細表 (1/3)</t>
  </si>
  <si>
    <t>＜経費明細表＞</t>
  </si>
  <si>
    <t>機１</t>
  </si>
  <si>
    <t>機２</t>
  </si>
  <si>
    <t>技</t>
  </si>
  <si>
    <t>運</t>
  </si>
  <si>
    <t>専</t>
  </si>
  <si>
    <t>ク</t>
  </si>
  <si>
    <t>実績額　チェックシート(実績額の補助金額が予算額のそれと比較して２０%を超えることはできません。)</t>
  </si>
  <si>
    <t>↑</t>
  </si>
  <si>
    <t>補助金交付決定額－補助金の額</t>
  </si>
  <si>
    <t>補助金が増えた金額</t>
  </si>
  <si>
    <t>補助金が減った金額（補助金交付決定額×20％が上限）</t>
  </si>
  <si>
    <t>補助金交付決定額×２０%</t>
  </si>
  <si>
    <t>判定４</t>
  </si>
  <si>
    <t>判定５</t>
  </si>
  <si>
    <t>判定６</t>
  </si>
  <si>
    <t>補助金の額</t>
  </si>
  <si>
    <t>補助金の額（実績額）の補助金交付決定額（予算額）からの増分は20％以内か</t>
  </si>
  <si>
    <t>設備投資の制限に抵触していないか
（上図）</t>
  </si>
  <si>
    <t>その他経費の制限に抵触していないか
（上図）</t>
  </si>
  <si>
    <t>合計</t>
  </si>
  <si>
    <t>様式第６の別紙２　経費明細表(3/3)</t>
  </si>
  <si>
    <t>①</t>
  </si>
  <si>
    <t>②</t>
  </si>
  <si>
    <t>③=min(①,②)</t>
  </si>
  <si>
    <t>min(②-③,④）</t>
  </si>
  <si>
    <t>④</t>
  </si>
  <si>
    <t>⑤</t>
  </si>
  <si>
    <t>⑥</t>
  </si>
  <si>
    <t>⑦=min(④,⑥)</t>
  </si>
  <si>
    <t>⑧</t>
  </si>
  <si>
    <t>⑨</t>
  </si>
  <si>
    <t xml:space="preserve">初期設定値
</t>
  </si>
  <si>
    <t>補助金が減った金額
（補助金交付決定額×20％が上限）</t>
  </si>
  <si>
    <t>補助金交付決定額×２０％</t>
  </si>
  <si>
    <t>流用で増額できる
経費区分</t>
  </si>
  <si>
    <t>①-③</t>
  </si>
  <si>
    <t>各経費区分
の流用上限</t>
  </si>
  <si>
    <t>流用順序</t>
  </si>
  <si>
    <t>流用額</t>
  </si>
  <si>
    <t>初期設定値
＋流用額</t>
  </si>
  <si>
    <t>↓</t>
  </si>
  <si>
    <t>Σmin（②-③,④）：「交付決定額から初期設定値で補助金が減った金額（補助金交付決定額×20％が上限）」の合計</t>
  </si>
  <si>
    <t>⑨</t>
  </si>
  <si>
    <t>機械装置費(50万円以上）</t>
  </si>
  <si>
    <t>補助金交付決定額×２０%のうち
増額できる経費分</t>
  </si>
  <si>
    <t>④（⑤="○"）</t>
  </si>
  <si>
    <t>機械装置費</t>
  </si>
  <si>
    <t>機械装置費(50万円未満）</t>
  </si>
  <si>
    <t>上記２つの最小値</t>
  </si>
  <si>
    <t>min(a,b)</t>
  </si>
  <si>
    <t>機械装置費以外</t>
  </si>
  <si>
    <t>補助金の額（予算額-初期設定値）</t>
  </si>
  <si>
    <t>上記⑦=Σmin（④,⑥）</t>
  </si>
  <si>
    <t>d</t>
  </si>
  <si>
    <t>Σmin（④,⑥）</t>
  </si>
  <si>
    <t>流用可能額早見表</t>
  </si>
  <si>
    <t>⑩=③+⑨</t>
  </si>
  <si>
    <t>③</t>
  </si>
  <si>
    <t>a</t>
  </si>
  <si>
    <t>⑩</t>
  </si>
  <si>
    <t>b</t>
  </si>
  <si>
    <t>c</t>
  </si>
  <si>
    <t>②-③</t>
  </si>
  <si>
    <t>⇒</t>
  </si>
  <si>
    <t>実績額の総額についての判定</t>
  </si>
  <si>
    <t>判定（ａ）</t>
  </si>
  <si>
    <t>補助金の総額（実績額）は補助金交付決定総額（予算額）以下か</t>
  </si>
  <si>
    <t>判定（ｂ）</t>
  </si>
  <si>
    <t>補助対象経費の総額について、実績額は予算額以下か</t>
  </si>
  <si>
    <t>判定（ｃ）</t>
  </si>
  <si>
    <t>補助金の経費区分間の流用について、「補助金が増えた金額」の総額は「補助金が減った金額（補助金交付決定額×20％が上限）」の総額以下か</t>
  </si>
  <si>
    <t>設備投資の制限に抵触していないか
→機械装置費</t>
  </si>
  <si>
    <t>判定7</t>
  </si>
  <si>
    <t>その他経費の制限に抵触していないか
→機械装置費以外</t>
  </si>
  <si>
    <t>予算</t>
  </si>
  <si>
    <t>実績</t>
  </si>
  <si>
    <t>補助金確定額から按分</t>
  </si>
  <si>
    <t>切捨て</t>
  </si>
  <si>
    <r>
      <t xml:space="preserve">端数調整後
</t>
    </r>
    <r>
      <rPr>
        <sz val="10"/>
        <color indexed="8"/>
        <rFont val="ＭＳ ゴシック"/>
        <family val="3"/>
      </rPr>
      <t>（取得財産）</t>
    </r>
  </si>
  <si>
    <t>上限額</t>
  </si>
  <si>
    <t>予算額</t>
  </si>
  <si>
    <t>実績流用後の額</t>
  </si>
  <si>
    <t>端数額</t>
  </si>
  <si>
    <t>ク</t>
  </si>
  <si>
    <t>様式第６の別紙２　経費明細表 (2/3)</t>
  </si>
  <si>
    <t>クラウド利用費</t>
  </si>
  <si>
    <t>クラウド利用費</t>
  </si>
  <si>
    <t>このエクセルは事務処理の手引きの様式第６（実績報告書）の別紙２（経費明細表）と関連書類を</t>
  </si>
  <si>
    <t>作成するために用意したものです。</t>
  </si>
  <si>
    <t>「経費明細表」</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</si>
  <si>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</si>
  <si>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</si>
  <si>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</si>
  <si>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</si>
  <si>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</si>
  <si>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</si>
  <si>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</si>
  <si>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</si>
  <si>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</si>
  <si>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経費明細表1/3の補助金の額は自動で上書きされます。</t>
  </si>
  <si>
    <t>印刷</t>
  </si>
  <si>
    <t>（図1）</t>
  </si>
  <si>
    <t>①</t>
  </si>
  <si>
    <t>②</t>
  </si>
  <si>
    <t>③</t>
  </si>
  <si>
    <t>　（セルAA56）”ボタンをクリックしてください。（図1参照）</t>
  </si>
  <si>
    <t>様式第６の別紙２</t>
  </si>
  <si>
    <t>（注1）　未使用費目（予算額において、当初（又は計画変更後）より補助金交付決定額欄に数値(額）のないもの）は費目として使用できません。</t>
  </si>
  <si>
    <t>交付申請書または計画変更承認申請書の経費明細表から予算額を入力し、
実績額は費目別経費支出明細書に実績額を入力してください。</t>
  </si>
  <si>
    <t>「様式第６の別紙２　経費明細表」のチェックリスト：以下の判定結果をもとに数値を見直してください。（費目別経費支出明細書を修正すると下表の実績額に反映します）</t>
  </si>
  <si>
    <t>　補助対象経費の上限</t>
  </si>
  <si>
    <t>　補助金交付決定額の上限</t>
  </si>
  <si>
    <t>(単位:円)</t>
  </si>
  <si>
    <t>（税抜き）</t>
  </si>
  <si>
    <t>（税抜き）</t>
  </si>
  <si>
    <t>・画面の「経費明細印刷（1/3）」「経費明細印刷（2/3）」「経費明細印刷（3/3）」</t>
  </si>
  <si>
    <t>　（セルＨ9～Ｍ9）のボタンをクリックして経費明細表と計算シート（チェックシート）を</t>
  </si>
  <si>
    <t>　印刷してください。</t>
  </si>
  <si>
    <t>Ｔ列に加算する金額</t>
  </si>
  <si>
    <t>優先される数値（Ｓ列で機械以外の費目の補助金を按分計算するにあたり、機械以外の費目の補助金の合計額）</t>
  </si>
  <si>
    <t>順位２が複数ある場合はＴ列で調整してください。</t>
  </si>
  <si>
    <t>Ｓ列では設備投資にウエイトをおいて補助金額を按分しています。</t>
  </si>
  <si>
    <t>公募で採択された、連携対全体の「（B)補助対象経費」「（C)補助金交付申請額」の総額を下表に入力下さい。</t>
  </si>
  <si>
    <t>（B)補助対象経費</t>
  </si>
  <si>
    <t>（C)補助金交付申請額</t>
  </si>
  <si>
    <t>&lt;別表&gt; 連携体全体の配分表（記載例）</t>
  </si>
  <si>
    <t>（単位：円）</t>
  </si>
  <si>
    <t>企業等の名称
（自社に◎）</t>
  </si>
  <si>
    <t>（Ｃ）補助金交付申請額（税抜き）</t>
  </si>
  <si>
    <t>基本補助上限額
（1,000万円以内）</t>
  </si>
  <si>
    <t>追加増額分の
配分額（注）
（200万円×連携体
参加企業数）</t>
  </si>
  <si>
    <t>生産性向上
専門化活用
増額分
（30万円）</t>
  </si>
  <si>
    <t>計</t>
  </si>
  <si>
    <t>幹事企業</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</si>
  <si>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</si>
  <si>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</si>
  <si>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さらに、生産性向上に資する専門家活用をする場合は補助上限額30万円増額が可能になります。</t>
  </si>
  <si>
    <t>連携企業数※</t>
  </si>
  <si>
    <t>「様式第２　交付決定通知書」の補助対象経費と補助金交付決定額を入力してください。</t>
  </si>
  <si>
    <t>補助上限額</t>
  </si>
  <si>
    <t>専門家活動</t>
  </si>
  <si>
    <t>金額</t>
  </si>
  <si>
    <t>補助率</t>
  </si>
  <si>
    <t>率</t>
  </si>
  <si>
    <t>企業間データ活用型</t>
  </si>
  <si>
    <t>専門家活用なし</t>
  </si>
  <si>
    <t>２／３</t>
  </si>
  <si>
    <t>一般型</t>
  </si>
  <si>
    <t>専門家活用あり</t>
  </si>
  <si>
    <t>１／２</t>
  </si>
  <si>
    <t>（設備投資のみ）</t>
  </si>
  <si>
    <t>（試作開発等）</t>
  </si>
  <si>
    <t>判定８</t>
  </si>
  <si>
    <t>小規模型（設備投資のみ）</t>
  </si>
  <si>
    <t>企業間データ活用型</t>
  </si>
  <si>
    <t>技術導入費が補助対象経費の1/3を超えていないか</t>
  </si>
  <si>
    <t>専門家の活用ありで専門家経費を使用しているか</t>
  </si>
  <si>
    <t>判定8</t>
  </si>
  <si>
    <t>生産性向上専門家活用チェック有で３０万円増額の全部または一部を生産性向上専門家活用の経費で使用しているか（通常の専門家経費は専門家活用チェックなくとも使用可）</t>
  </si>
  <si>
    <t>専門家の活用ありで専門家経費を使用しているか</t>
  </si>
  <si>
    <t>専門家の活用ありで専門家経費を使用しているか
（上図）</t>
  </si>
  <si>
    <t>「×」の場合、判定１～判定8参照</t>
  </si>
  <si>
    <t>（注３）金額の修正は経費明細表ではなく、費目別経費支出明細書のシートで修正してください。</t>
  </si>
  <si>
    <t>クラウド利用費</t>
  </si>
  <si>
    <t>クラウド利用費</t>
  </si>
  <si>
    <t>「機械装置費（50万円以上）」から「クラウド利用費」まで該当の「費目別経費支出明細書」へ見積書等の証拠書類をもとに入力してください。</t>
  </si>
  <si>
    <r>
      <t xml:space="preserve">ここで算定された流用可能額を、下記の点を考慮し、Z60～Z65に配分して下さい。
　・Y60～Y65 流用（配分する時の）順序の小さい番号から順に入力
　・X60～X65 </t>
    </r>
    <r>
      <rPr>
        <b/>
        <u val="single"/>
        <sz val="14"/>
        <color indexed="10"/>
        <rFont val="ＭＳ Ｐゴシック"/>
        <family val="3"/>
      </rPr>
      <t>各経費区分の流用上限額</t>
    </r>
    <r>
      <rPr>
        <b/>
        <sz val="14"/>
        <color indexed="30"/>
        <rFont val="ＭＳ Ｐゴシック"/>
        <family val="3"/>
      </rPr>
      <t>を超えないこと</t>
    </r>
  </si>
  <si>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（セルB19～B24参照）</t>
    </r>
  </si>
  <si>
    <t>計上不可の経費区分に計上していないか
(セルA19～A24、C19～C24参照)</t>
  </si>
  <si>
    <t>実績額　経費区分間の流用計算シート(経費区分間で流用する場合はセルZ60～Z65に流用額を入力)</t>
  </si>
  <si>
    <t>内訳</t>
  </si>
  <si>
    <t>　”⑨流用額（セルZ60～Z65）”　に適宜入力して、”この額を反映させる</t>
  </si>
  <si>
    <t>※企業間データ活用型の連携企業数：幹事企業＋連携企業数で最大10社（連携がない場合は1社となります）</t>
  </si>
  <si>
    <t>判定対象外</t>
  </si>
  <si>
    <t xml:space="preserve"> </t>
  </si>
  <si>
    <t>技は補助対象経費総額の1/3以内か</t>
  </si>
  <si>
    <t>（注2）　「経費区分」には上限が設定（技術導入費）されているものがありますのでご注意ください。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</si>
</sst>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quot;参考：補助交付決定額　&quot;#,##0&quot;円&quot;"/>
    <numFmt numFmtId="205" formatCode="0&quot;社&quot;"/>
  </numFmts>
  <fonts count="164">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20"/>
      <name val="ＭＳ Ｐゴシック"/>
      <family val="3"/>
    </font>
    <font>
      <sz val="18"/>
      <name val="ＭＳ Ｐゴシック"/>
      <family val="3"/>
    </font>
    <font>
      <b/>
      <sz val="12"/>
      <name val="ＭＳ Ｐゴシック"/>
      <family val="3"/>
    </font>
    <font>
      <sz val="16"/>
      <name val="ＭＳ ゴシック"/>
      <family val="3"/>
    </font>
    <font>
      <sz val="10"/>
      <name val="ＭＳ ゴシック"/>
      <family val="3"/>
    </font>
    <font>
      <b/>
      <sz val="12"/>
      <name val="ＭＳ ゴシック"/>
      <family val="3"/>
    </font>
    <font>
      <sz val="14"/>
      <name val="ＭＳ ゴシック"/>
      <family val="3"/>
    </font>
    <font>
      <sz val="10"/>
      <name val="ＭＳ Ｐゴシック"/>
      <family val="3"/>
    </font>
    <font>
      <b/>
      <sz val="9"/>
      <name val="ＭＳ ゴシック"/>
      <family val="3"/>
    </font>
    <font>
      <sz val="9.5"/>
      <name val="ＭＳ Ｐゴシック"/>
      <family val="3"/>
    </font>
    <font>
      <b/>
      <sz val="11"/>
      <color indexed="10"/>
      <name val="ＭＳ Ｐゴシック"/>
      <family val="3"/>
    </font>
    <font>
      <b/>
      <u val="single"/>
      <sz val="14"/>
      <color indexed="10"/>
      <name val="ＭＳ Ｐゴシック"/>
      <family val="3"/>
    </font>
    <font>
      <b/>
      <sz val="14"/>
      <color indexed="30"/>
      <name val="ＭＳ Ｐゴシック"/>
      <family val="3"/>
    </font>
    <font>
      <b/>
      <sz val="14"/>
      <name val="ＭＳ ゴシック"/>
      <family val="3"/>
    </font>
    <font>
      <sz val="10"/>
      <color indexed="8"/>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ゴシック"/>
      <family val="3"/>
    </font>
    <font>
      <b/>
      <sz val="12"/>
      <color indexed="8"/>
      <name val="ＭＳ ゴシック"/>
      <family val="3"/>
    </font>
    <font>
      <sz val="11"/>
      <color indexed="8"/>
      <name val="ＭＳ 明朝"/>
      <family val="1"/>
    </font>
    <font>
      <sz val="14"/>
      <color indexed="10"/>
      <name val="ＭＳ Ｐゴシック"/>
      <family val="3"/>
    </font>
    <font>
      <sz val="12"/>
      <color indexed="10"/>
      <name val="ＭＳ Ｐゴシック"/>
      <family val="3"/>
    </font>
    <font>
      <sz val="12"/>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1"/>
      <color indexed="30"/>
      <name val="ＭＳ ゴシック"/>
      <family val="3"/>
    </font>
    <font>
      <b/>
      <sz val="6"/>
      <name val="ＭＳ Ｐゴシック"/>
      <family val="3"/>
    </font>
    <font>
      <sz val="10"/>
      <color indexed="8"/>
      <name val="ＭＳ Ｐゴシック"/>
      <family val="3"/>
    </font>
    <font>
      <sz val="9"/>
      <color indexed="8"/>
      <name val="ＭＳ Ｐゴシック"/>
      <family val="3"/>
    </font>
    <font>
      <b/>
      <sz val="14"/>
      <color indexed="9"/>
      <name val="ＭＳ Ｐゴシック"/>
      <family val="3"/>
    </font>
    <font>
      <b/>
      <sz val="14"/>
      <color indexed="9"/>
      <name val="ＭＳ ゴシック"/>
      <family val="3"/>
    </font>
    <font>
      <b/>
      <sz val="36"/>
      <color indexed="21"/>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b/>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b/>
      <sz val="14"/>
      <color indexed="8"/>
      <name val="ＭＳ Ｐゴシック"/>
      <family val="3"/>
    </font>
    <font>
      <sz val="14"/>
      <color indexed="8"/>
      <name val="ＭＳ Ｐゴシック"/>
      <family val="3"/>
    </font>
    <font>
      <sz val="14"/>
      <color indexed="56"/>
      <name val="ＭＳ Ｐゴシック"/>
      <family val="3"/>
    </font>
    <font>
      <sz val="11"/>
      <color indexed="56"/>
      <name val="ＭＳ Ｐゴシック"/>
      <family val="3"/>
    </font>
    <font>
      <sz val="12"/>
      <color indexed="47"/>
      <name val="ＭＳ ゴシック"/>
      <family val="3"/>
    </font>
    <font>
      <sz val="8"/>
      <color indexed="8"/>
      <name val="ＭＳ Ｐゴシック"/>
      <family val="3"/>
    </font>
    <font>
      <sz val="13"/>
      <color indexed="56"/>
      <name val="ＭＳ Ｐゴシック"/>
      <family val="3"/>
    </font>
    <font>
      <b/>
      <sz val="14"/>
      <color indexed="21"/>
      <name val="ＭＳ Ｐゴシック"/>
      <family val="3"/>
    </font>
    <font>
      <sz val="26"/>
      <color indexed="30"/>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ゴシック"/>
      <family val="3"/>
    </font>
    <font>
      <b/>
      <sz val="12"/>
      <color theme="1"/>
      <name val="ＭＳ ゴシック"/>
      <family val="3"/>
    </font>
    <font>
      <sz val="11"/>
      <color theme="1"/>
      <name val="ＭＳ 明朝"/>
      <family val="1"/>
    </font>
    <font>
      <sz val="11"/>
      <color theme="1"/>
      <name val="ＭＳ Ｐゴシック"/>
      <family val="3"/>
    </font>
    <font>
      <sz val="14"/>
      <color rgb="FFFF0000"/>
      <name val="ＭＳ Ｐゴシック"/>
      <family val="3"/>
    </font>
    <font>
      <sz val="12"/>
      <color rgb="FFFF0000"/>
      <name val="ＭＳ Ｐゴシック"/>
      <family val="3"/>
    </font>
    <font>
      <sz val="12"/>
      <color theme="1"/>
      <name val="ＭＳ Ｐゴシック"/>
      <family val="3"/>
    </font>
    <font>
      <sz val="16"/>
      <color theme="1"/>
      <name val="ＭＳ Ｐゴシック"/>
      <family val="3"/>
    </font>
    <font>
      <sz val="12"/>
      <color theme="1"/>
      <name val="Calibri"/>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9"/>
      <name val="Calibri"/>
      <family val="3"/>
    </font>
    <font>
      <b/>
      <sz val="9"/>
      <name val="Calibri"/>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sz val="11"/>
      <name val="Calibri"/>
      <family val="3"/>
    </font>
    <font>
      <sz val="14"/>
      <name val="Calibri"/>
      <family val="3"/>
    </font>
    <font>
      <b/>
      <sz val="11"/>
      <color rgb="FF0070C0"/>
      <name val="ＭＳ ゴシック"/>
      <family val="3"/>
    </font>
    <font>
      <sz val="12"/>
      <name val="Calibri"/>
      <family val="3"/>
    </font>
    <font>
      <sz val="16"/>
      <name val="Calibri"/>
      <family val="3"/>
    </font>
    <font>
      <b/>
      <sz val="6"/>
      <name val="Calibri"/>
      <family val="3"/>
    </font>
    <font>
      <b/>
      <sz val="14"/>
      <name val="Calibri"/>
      <family val="3"/>
    </font>
    <font>
      <sz val="10"/>
      <color theme="1"/>
      <name val="Calibri"/>
      <family val="3"/>
    </font>
    <font>
      <sz val="9"/>
      <color theme="1"/>
      <name val="Calibri"/>
      <family val="3"/>
    </font>
    <font>
      <b/>
      <sz val="14"/>
      <color theme="0"/>
      <name val="Calibri"/>
      <family val="3"/>
    </font>
    <font>
      <b/>
      <sz val="14"/>
      <color theme="0"/>
      <name val="ＭＳ ゴシック"/>
      <family val="3"/>
    </font>
    <font>
      <b/>
      <sz val="36"/>
      <color theme="8" tint="-0.4999699890613556"/>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4"/>
      <color rgb="FF0070C0"/>
      <name val="ＭＳ Ｐゴシック"/>
      <family val="3"/>
    </font>
    <font>
      <b/>
      <sz val="12"/>
      <color rgb="FFFF0000"/>
      <name val="Calibri"/>
      <family val="3"/>
    </font>
    <font>
      <b/>
      <sz val="12"/>
      <color rgb="FF0070C0"/>
      <name val="Calibri"/>
      <family val="3"/>
    </font>
    <font>
      <sz val="16"/>
      <color theme="1"/>
      <name val="Calibri"/>
      <family val="3"/>
    </font>
    <font>
      <b/>
      <sz val="14"/>
      <color rgb="FF002060"/>
      <name val="Calibri"/>
      <family val="3"/>
    </font>
    <font>
      <b/>
      <sz val="14"/>
      <color theme="1"/>
      <name val="Calibri"/>
      <family val="3"/>
    </font>
    <font>
      <sz val="14"/>
      <color theme="1"/>
      <name val="ＭＳ Ｐゴシック"/>
      <family val="3"/>
    </font>
    <font>
      <sz val="14"/>
      <color rgb="FF002060"/>
      <name val="Calibri"/>
      <family val="3"/>
    </font>
    <font>
      <b/>
      <sz val="16"/>
      <name val="Calibri"/>
      <family val="3"/>
    </font>
    <font>
      <sz val="11"/>
      <color rgb="FF002060"/>
      <name val="Calibri"/>
      <family val="3"/>
    </font>
    <font>
      <sz val="12"/>
      <color theme="9" tint="0.7999799847602844"/>
      <name val="ＭＳ ゴシック"/>
      <family val="3"/>
    </font>
    <font>
      <sz val="26"/>
      <color rgb="FF0070C0"/>
      <name val="Calibri"/>
      <family val="3"/>
    </font>
    <font>
      <b/>
      <sz val="14"/>
      <color theme="8" tint="-0.4999699890613556"/>
      <name val="Calibri"/>
      <family val="3"/>
    </font>
    <font>
      <sz val="11"/>
      <color rgb="FF002060"/>
      <name val="ＭＳ Ｐゴシック"/>
      <family val="3"/>
    </font>
    <font>
      <sz val="13"/>
      <color rgb="FF002060"/>
      <name val="Calibri"/>
      <family val="3"/>
    </font>
    <font>
      <b/>
      <sz val="11"/>
      <color rgb="FF002060"/>
      <name val="Calibri"/>
      <family val="3"/>
    </font>
    <font>
      <b/>
      <sz val="12"/>
      <name val="Calibri"/>
      <family val="3"/>
    </font>
    <font>
      <sz val="8"/>
      <color theme="1"/>
      <name val="ＭＳ Ｐゴシック"/>
      <family val="3"/>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B9"/>
        <bgColor indexed="64"/>
      </patternFill>
    </fill>
    <fill>
      <patternFill patternType="solid">
        <fgColor rgb="FFFF0000"/>
        <bgColor indexed="64"/>
      </patternFill>
    </fill>
    <fill>
      <patternFill patternType="solid">
        <fgColor theme="8"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B7DEE8"/>
        <bgColor indexed="64"/>
      </patternFill>
    </fill>
    <fill>
      <patternFill patternType="solid">
        <fgColor theme="0" tint="-0.24997000396251678"/>
        <bgColor indexed="64"/>
      </patternFill>
    </fill>
    <fill>
      <patternFill patternType="solid">
        <fgColor rgb="FFDAEEF3"/>
        <bgColor indexed="64"/>
      </patternFill>
    </fill>
  </fills>
  <borders count="2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medium"/>
      <right style="medium"/>
      <top>
        <color indexed="63"/>
      </top>
      <bottom style="medium"/>
    </border>
    <border>
      <left style="medium"/>
      <right style="medium"/>
      <top style="thin"/>
      <bottom style="thin"/>
    </border>
    <border>
      <left style="thick"/>
      <right style="thin"/>
      <top style="thick"/>
      <bottom style="hair"/>
    </border>
    <border>
      <left style="thick"/>
      <right style="thin"/>
      <top style="hair"/>
      <bottom style="hair"/>
    </border>
    <border>
      <left style="thick"/>
      <right style="thin"/>
      <top style="hair"/>
      <bottom style="thick"/>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medium"/>
      <right style="medium"/>
      <top style="medium"/>
      <bottom>
        <color indexed="63"/>
      </bottom>
    </border>
    <border>
      <left style="thin"/>
      <right style="thin"/>
      <top style="medium"/>
      <bottom style="medium"/>
    </border>
    <border>
      <left>
        <color indexed="63"/>
      </left>
      <right style="thin"/>
      <top style="thin"/>
      <bottom style="hair"/>
    </border>
    <border>
      <left/>
      <right style="thin"/>
      <top style="hair"/>
      <bottom style="hair"/>
    </border>
    <border>
      <left style="medium"/>
      <right style="medium"/>
      <top style="medium"/>
      <bottom style="thin"/>
    </border>
    <border>
      <left>
        <color indexed="63"/>
      </left>
      <right>
        <color indexed="63"/>
      </right>
      <top style="hair"/>
      <bottom style="thick"/>
    </border>
    <border>
      <left style="thin"/>
      <right/>
      <top style="hair"/>
      <bottom style="hair"/>
    </border>
    <border>
      <left>
        <color indexed="63"/>
      </left>
      <right>
        <color indexed="63"/>
      </right>
      <top style="hair"/>
      <bottom style="hair"/>
    </border>
    <border>
      <left style="thin"/>
      <right style="thin"/>
      <top style="thin"/>
      <bottom/>
    </border>
    <border>
      <left style="thin"/>
      <right/>
      <top style="thin"/>
      <bottom/>
    </border>
    <border>
      <left/>
      <right/>
      <top/>
      <bottom style="thin"/>
    </border>
    <border>
      <left>
        <color indexed="63"/>
      </left>
      <right>
        <color indexed="63"/>
      </right>
      <top style="thin"/>
      <bottom style="hair"/>
    </border>
    <border>
      <left/>
      <right style="thin"/>
      <top/>
      <bottom/>
    </border>
    <border>
      <left/>
      <right style="thin"/>
      <top style="thin"/>
      <bottom/>
    </border>
    <border diagonalUp="1">
      <left style="thin"/>
      <right style="thin"/>
      <top style="thin"/>
      <bottom style="thin"/>
      <diagonal style="thin"/>
    </border>
    <border>
      <left/>
      <right/>
      <top style="thin"/>
      <bottom/>
    </border>
    <border>
      <left style="medium">
        <color rgb="FF002060"/>
      </left>
      <right style="medium">
        <color rgb="FF002060"/>
      </right>
      <top style="medium">
        <color rgb="FF002060"/>
      </top>
      <bottom/>
    </border>
    <border>
      <left style="medium">
        <color rgb="FF002060"/>
      </left>
      <right style="thin"/>
      <top style="thin"/>
      <bottom>
        <color indexed="63"/>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style="thin"/>
      <top/>
      <bottom/>
    </border>
    <border>
      <left style="thin"/>
      <right/>
      <top/>
      <bottom/>
    </border>
    <border>
      <left style="medium">
        <color rgb="FF002060"/>
      </left>
      <right style="medium">
        <color rgb="FF002060"/>
      </right>
      <top>
        <color indexed="63"/>
      </top>
      <bottom>
        <color indexed="63"/>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thin"/>
      <right/>
      <top/>
      <bottom style="thin"/>
    </border>
    <border>
      <left style="medium">
        <color rgb="FF002060"/>
      </left>
      <right style="medium">
        <color rgb="FF002060"/>
      </right>
      <top/>
      <bottom style="thin"/>
    </border>
    <border>
      <left style="thin"/>
      <right style="medium">
        <color rgb="FFFF0000"/>
      </right>
      <top/>
      <bottom style="thin"/>
    </border>
    <border>
      <left style="medium">
        <color rgb="FFFF0000"/>
      </left>
      <right style="medium">
        <color rgb="FFFF0000"/>
      </right>
      <top/>
      <bottom style="thin"/>
    </border>
    <border>
      <left style="thin"/>
      <right style="medium">
        <color rgb="FFFF0000"/>
      </right>
      <top style="thin"/>
      <bottom style="hair"/>
    </border>
    <border>
      <left style="thin"/>
      <right style="medium">
        <color rgb="FFFF0000"/>
      </right>
      <top style="hair"/>
      <bottom style="hair"/>
    </border>
    <border diagonalUp="1">
      <left>
        <color indexed="63"/>
      </left>
      <right style="thin"/>
      <top>
        <color indexed="63"/>
      </top>
      <bottom style="thin"/>
      <diagonal style="thin"/>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thin"/>
      <right/>
      <top style="thin"/>
      <bottom style="thin"/>
    </border>
    <border>
      <left style="thin"/>
      <right>
        <color indexed="63"/>
      </right>
      <top style="thin"/>
      <bottom style="hair"/>
    </border>
    <border>
      <left style="thin"/>
      <right style="medium"/>
      <top style="hair"/>
      <bottom style="hair"/>
    </border>
    <border>
      <left>
        <color indexed="63"/>
      </left>
      <right style="medium"/>
      <top>
        <color indexed="63"/>
      </top>
      <bottom style="medium"/>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hair"/>
    </border>
    <border>
      <left/>
      <right style="medium"/>
      <top style="hair"/>
      <bottom style="hair"/>
    </border>
    <border>
      <left style="thin"/>
      <right style="medium"/>
      <top style="thin"/>
      <bottom/>
    </border>
    <border>
      <left style="medium">
        <color rgb="FF0070C0"/>
      </left>
      <right style="thick">
        <color rgb="FF0070C0"/>
      </right>
      <top style="medium">
        <color rgb="FF0070C0"/>
      </top>
      <bottom style="medium">
        <color rgb="FF0070C0"/>
      </bottom>
    </border>
    <border>
      <left style="medium">
        <color rgb="FF0070C0"/>
      </left>
      <right style="thick">
        <color rgb="FF0070C0"/>
      </right>
      <top style="thick">
        <color rgb="FF0070C0"/>
      </top>
      <bottom style="medium">
        <color rgb="FF0070C0"/>
      </bottom>
    </border>
    <border>
      <left style="thin"/>
      <right style="thin"/>
      <top style="thin"/>
      <bottom style="hair"/>
    </border>
    <border>
      <left style="medium"/>
      <right style="medium"/>
      <top style="thin"/>
      <bottom style="hair"/>
    </border>
    <border>
      <left style="thin"/>
      <right style="thin"/>
      <top style="hair"/>
      <bottom style="hair"/>
    </border>
    <border>
      <left style="medium"/>
      <right style="medium"/>
      <top style="hair"/>
      <bottom style="hair"/>
    </border>
    <border>
      <left style="medium"/>
      <right style="thin"/>
      <top style="thin"/>
      <bottom style="hair"/>
    </border>
    <border>
      <left style="medium"/>
      <right style="thin"/>
      <top style="hair"/>
      <bottom style="hair"/>
    </border>
    <border>
      <left style="medium">
        <color rgb="FFFF0000"/>
      </left>
      <right style="medium">
        <color rgb="FFFF0000"/>
      </right>
      <top style="thin"/>
      <bottom style="hair"/>
    </border>
    <border>
      <left style="medium">
        <color rgb="FFFF0000"/>
      </left>
      <right style="thin"/>
      <top style="thin"/>
      <bottom style="hair"/>
    </border>
    <border>
      <left style="medium">
        <color rgb="FFFF0000"/>
      </left>
      <right style="medium">
        <color rgb="FFFF0000"/>
      </right>
      <top style="hair"/>
      <bottom style="hair"/>
    </border>
    <border>
      <left style="medium">
        <color rgb="FFFF0000"/>
      </left>
      <right style="thin"/>
      <top style="hair"/>
      <bottom style="hair"/>
    </border>
    <border>
      <left style="medium">
        <color rgb="FF002060"/>
      </left>
      <right style="medium">
        <color rgb="FF002060"/>
      </right>
      <top style="thin"/>
      <bottom style="hair"/>
    </border>
    <border>
      <left style="medium">
        <color rgb="FF002060"/>
      </left>
      <right style="thin"/>
      <top style="thin"/>
      <bottom style="hair"/>
    </border>
    <border>
      <left style="mediumDashed">
        <color rgb="FF0070C0"/>
      </left>
      <right style="mediumDashed">
        <color rgb="FF0070C0"/>
      </right>
      <top style="thin"/>
      <bottom style="hair"/>
    </border>
    <border>
      <left style="medium">
        <color rgb="FF002060"/>
      </left>
      <right style="medium">
        <color rgb="FF002060"/>
      </right>
      <top style="hair"/>
      <bottom style="hair"/>
    </border>
    <border>
      <left style="medium">
        <color rgb="FF002060"/>
      </left>
      <right style="thin"/>
      <top style="hair"/>
      <bottom style="hair"/>
    </border>
    <border>
      <left style="mediumDashed">
        <color rgb="FF0070C0"/>
      </left>
      <right style="mediumDashed">
        <color rgb="FF0070C0"/>
      </right>
      <top style="hair"/>
      <bottom style="hair"/>
    </border>
    <border>
      <left style="mediumDashed">
        <color rgb="FF0070C0"/>
      </left>
      <right style="thin"/>
      <top style="hair"/>
      <bottom style="hair"/>
    </border>
    <border diagonalUp="1">
      <left style="thin"/>
      <right style="thin"/>
      <top>
        <color indexed="63"/>
      </top>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thin">
        <color rgb="FF002060"/>
      </left>
      <right style="medium">
        <color rgb="FF002060"/>
      </right>
      <top style="medium">
        <color rgb="FF002060"/>
      </top>
      <bottom style="thin">
        <color rgb="FF002060"/>
      </bottom>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color rgb="FF0070C0"/>
      </left>
      <right style="thick">
        <color rgb="FF0070C0"/>
      </right>
      <top style="medium">
        <color rgb="FF0070C0"/>
      </top>
      <bottom style="thick">
        <color rgb="FF0070C0"/>
      </bottom>
    </border>
    <border>
      <left>
        <color indexed="63"/>
      </left>
      <right style="thin"/>
      <top style="double"/>
      <bottom style="thin"/>
    </border>
    <border>
      <left style="double"/>
      <right style="thin"/>
      <top style="double"/>
      <bottom style="thin"/>
    </border>
    <border>
      <left style="double"/>
      <right style="thin"/>
      <top style="thin"/>
      <bottom style="thin"/>
    </border>
    <border>
      <left style="thin"/>
      <right>
        <color indexed="63"/>
      </right>
      <top style="hair"/>
      <bottom style="thick"/>
    </border>
    <border>
      <left style="thin"/>
      <right style="thin"/>
      <top style="hair"/>
      <bottom>
        <color indexed="63"/>
      </bottom>
    </border>
    <border>
      <left style="thin"/>
      <right style="thin"/>
      <top style="hair"/>
      <bottom style="thin"/>
    </border>
    <border>
      <left style="medium"/>
      <right style="thin"/>
      <top/>
      <bottom style="medium"/>
    </border>
    <border>
      <left style="thin"/>
      <right style="medium"/>
      <top/>
      <bottom style="medium"/>
    </border>
    <border>
      <left style="medium">
        <color rgb="FF002060"/>
      </left>
      <right style="medium">
        <color rgb="FF002060"/>
      </right>
      <top>
        <color indexed="63"/>
      </top>
      <bottom style="medium">
        <color rgb="FF002060"/>
      </bottom>
    </border>
    <border>
      <left style="medium">
        <color rgb="FF002060"/>
      </left>
      <right style="thin"/>
      <top>
        <color indexed="63"/>
      </top>
      <bottom style="thin"/>
    </border>
    <border>
      <left style="mediumDashed">
        <color rgb="FF0070C0"/>
      </left>
      <right style="mediumDashed">
        <color rgb="FF0070C0"/>
      </right>
      <top/>
      <bottom style="mediumDashed">
        <color rgb="FF0070C0"/>
      </bottom>
    </border>
    <border>
      <left style="medium">
        <color rgb="FFFF0000"/>
      </left>
      <right style="medium">
        <color rgb="FFFF0000"/>
      </right>
      <top>
        <color indexed="63"/>
      </top>
      <bottom style="medium">
        <color rgb="FFFF0000"/>
      </bottom>
    </border>
    <border>
      <left style="thin"/>
      <right style="double"/>
      <top style="thin"/>
      <bottom style="double"/>
    </border>
    <border>
      <left/>
      <right/>
      <top style="thin"/>
      <bottom style="thin"/>
    </border>
    <border>
      <left style="thin"/>
      <right style="hair"/>
      <top style="thin"/>
      <bottom/>
    </border>
    <border>
      <left style="thin"/>
      <right style="hair"/>
      <top/>
      <bottom style="thin"/>
    </border>
    <border>
      <left style="hair"/>
      <right>
        <color indexed="63"/>
      </right>
      <top style="thin"/>
      <bottom>
        <color indexed="63"/>
      </bottom>
    </border>
    <border>
      <left style="hair"/>
      <right>
        <color indexed="63"/>
      </right>
      <top>
        <color indexed="63"/>
      </top>
      <bottom style="thin"/>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color indexed="63"/>
      </left>
      <right style="thick">
        <color rgb="FF0070C0"/>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hair"/>
      <right/>
      <top/>
      <bottom/>
    </border>
    <border>
      <left style="hair"/>
      <right style="hair"/>
      <top>
        <color indexed="63"/>
      </top>
      <bottom style="thin"/>
    </border>
    <border>
      <left style="hair"/>
      <right style="thin"/>
      <top/>
      <bottom style="thin"/>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thin"/>
      <right style="double"/>
      <top style="thin"/>
      <bottom>
        <color indexed="63"/>
      </bottom>
    </border>
    <border>
      <left style="thin"/>
      <right style="double"/>
      <top>
        <color indexed="63"/>
      </top>
      <bottom style="double"/>
    </border>
    <border>
      <left style="double"/>
      <right/>
      <top style="thin"/>
      <bottom style="thin"/>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medium"/>
      <top style="thin"/>
      <bottom/>
    </border>
    <border>
      <left style="medium">
        <color rgb="FF002060"/>
      </left>
      <right style="thin"/>
      <top>
        <color indexed="63"/>
      </top>
      <bottom>
        <color indexed="63"/>
      </bottom>
    </border>
    <border>
      <left style="thin">
        <color rgb="FF002060"/>
      </left>
      <right style="medium">
        <color rgb="FF002060"/>
      </right>
      <top style="thin">
        <color rgb="FF002060"/>
      </top>
      <bottom style="thin">
        <color rgb="FF002060"/>
      </bottom>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color indexed="63"/>
      </left>
      <right style="medium">
        <color rgb="FF002060"/>
      </right>
      <top>
        <color indexed="63"/>
      </top>
      <bottom>
        <color indexed="63"/>
      </bottom>
    </border>
    <border>
      <left style="medium">
        <color rgb="FF002060"/>
      </left>
      <right style="thin">
        <color rgb="FF002060"/>
      </right>
      <top style="thin">
        <color rgb="FF002060"/>
      </top>
      <bottom style="thin">
        <color rgb="FF002060"/>
      </bottom>
    </border>
    <border>
      <left style="medium">
        <color rgb="FF002060"/>
      </left>
      <right style="thin">
        <color rgb="FF002060"/>
      </right>
      <top style="thin">
        <color rgb="FF002060"/>
      </top>
      <bottom style="medium">
        <color rgb="FF002060"/>
      </bottom>
    </border>
    <border>
      <left style="medium">
        <color rgb="FF002060"/>
      </left>
      <right style="thin">
        <color rgb="FF002060"/>
      </right>
      <top style="medium">
        <color rgb="FF002060"/>
      </top>
      <bottom style="thin">
        <color rgb="FF002060"/>
      </bottom>
    </border>
    <border>
      <left style="thin">
        <color rgb="FF002060"/>
      </left>
      <right style="thin">
        <color rgb="FF002060"/>
      </right>
      <top style="medium">
        <color rgb="FF002060"/>
      </top>
      <bottom style="thin">
        <color rgb="FF002060"/>
      </bottom>
    </border>
    <border>
      <left style="medium"/>
      <right style="medium"/>
      <top style="thick">
        <color theme="8" tint="-0.4999699890613556"/>
      </top>
      <bottom>
        <color indexed="63"/>
      </bottom>
    </border>
    <border>
      <left style="medium"/>
      <right style="medium"/>
      <top>
        <color indexed="63"/>
      </top>
      <bottom>
        <color indexed="63"/>
      </bottom>
    </border>
    <border>
      <left style="mediumDashed">
        <color rgb="FF0070C0"/>
      </left>
      <right style="mediumDashed">
        <color rgb="FF0070C0"/>
      </right>
      <top/>
      <bottom/>
    </border>
    <border>
      <left style="mediumDashed">
        <color rgb="FF0070C0"/>
      </left>
      <right style="mediumDashed">
        <color rgb="FF0070C0"/>
      </right>
      <top/>
      <bottom style="thin"/>
    </border>
    <border>
      <left style="hair"/>
      <right style="hair"/>
      <top style="thin"/>
      <bottom>
        <color indexed="63"/>
      </bottom>
    </border>
    <border>
      <left style="hair"/>
      <right style="thin"/>
      <top style="thin"/>
      <bottom/>
    </border>
    <border>
      <left style="medium"/>
      <right style="thin"/>
      <top style="thin"/>
      <bottom/>
    </border>
    <border>
      <left style="double">
        <color rgb="FF002060"/>
      </left>
      <right>
        <color indexed="63"/>
      </right>
      <top>
        <color indexed="63"/>
      </top>
      <bottom>
        <color indexed="63"/>
      </bottom>
    </border>
    <border>
      <left/>
      <right>
        <color indexed="63"/>
      </right>
      <top style="medium"/>
      <bottom style="thin"/>
    </border>
    <border>
      <left/>
      <right style="medium"/>
      <top style="medium"/>
      <bottom style="thin"/>
    </border>
    <border>
      <left style="medium"/>
      <right/>
      <top style="medium"/>
      <bottom style="medium"/>
    </border>
    <border>
      <left style="medium"/>
      <right/>
      <top/>
      <bottom style="medium"/>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93"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105" fillId="0" borderId="0" applyNumberFormat="0" applyFill="0" applyBorder="0" applyAlignment="0" applyProtection="0"/>
    <xf numFmtId="0" fontId="106" fillId="32" borderId="0" applyNumberFormat="0" applyBorder="0" applyAlignment="0" applyProtection="0"/>
  </cellStyleXfs>
  <cellXfs count="804">
    <xf numFmtId="0" fontId="0" fillId="0" borderId="0" xfId="0" applyFont="1" applyAlignment="1">
      <alignment vertical="center"/>
    </xf>
    <xf numFmtId="0" fontId="0" fillId="0" borderId="0" xfId="0" applyFont="1" applyAlignment="1" applyProtection="1">
      <alignment horizontal="left" vertical="center"/>
      <protection/>
    </xf>
    <xf numFmtId="184" fontId="8" fillId="0" borderId="10" xfId="0" applyNumberFormat="1" applyFont="1" applyFill="1" applyBorder="1" applyAlignment="1" applyProtection="1">
      <alignment horizontal="right" vertical="center" wrapText="1"/>
      <protection/>
    </xf>
    <xf numFmtId="0" fontId="107" fillId="0" borderId="0" xfId="0" applyFont="1" applyAlignment="1" applyProtection="1">
      <alignment vertical="center"/>
      <protection locked="0"/>
    </xf>
    <xf numFmtId="0" fontId="108" fillId="0" borderId="0" xfId="0" applyFont="1" applyAlignment="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0" xfId="0" applyBorder="1" applyAlignment="1">
      <alignment horizontal="center" vertical="center"/>
    </xf>
    <xf numFmtId="0" fontId="93" fillId="0" borderId="10" xfId="44" applyBorder="1" applyAlignment="1" applyProtection="1">
      <alignment vertical="center"/>
      <protection/>
    </xf>
    <xf numFmtId="186" fontId="109" fillId="33" borderId="13" xfId="0" applyNumberFormat="1" applyFont="1" applyFill="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0" xfId="0" applyNumberFormat="1" applyFont="1" applyBorder="1" applyAlignment="1" applyProtection="1">
      <alignment vertical="center" shrinkToFit="1"/>
      <protection/>
    </xf>
    <xf numFmtId="184" fontId="6" fillId="0" borderId="15" xfId="0" applyNumberFormat="1" applyFont="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6" fontId="109" fillId="34" borderId="17" xfId="0" applyNumberFormat="1" applyFont="1" applyFill="1" applyBorder="1" applyAlignment="1" applyProtection="1">
      <alignment horizontal="right" vertical="center" wrapText="1"/>
      <protection/>
    </xf>
    <xf numFmtId="184" fontId="6" fillId="0" borderId="18" xfId="0" applyNumberFormat="1" applyFont="1" applyBorder="1" applyAlignment="1" applyProtection="1">
      <alignment horizontal="right" vertical="center" wrapText="1"/>
      <protection/>
    </xf>
    <xf numFmtId="3" fontId="0" fillId="0" borderId="10" xfId="0" applyNumberFormat="1" applyBorder="1" applyAlignment="1">
      <alignment horizontal="center"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190" fontId="18" fillId="0" borderId="0" xfId="50" applyNumberFormat="1" applyFont="1" applyFill="1" applyBorder="1" applyAlignment="1" applyProtection="1">
      <alignment vertical="center" wrapText="1"/>
      <protection/>
    </xf>
    <xf numFmtId="190" fontId="13" fillId="0" borderId="10" xfId="50" applyNumberFormat="1" applyFont="1" applyFill="1" applyBorder="1" applyAlignment="1" applyProtection="1">
      <alignment vertical="center" wrapText="1"/>
      <protection/>
    </xf>
    <xf numFmtId="184" fontId="5" fillId="0" borderId="0" xfId="0" applyNumberFormat="1" applyFont="1" applyFill="1" applyBorder="1" applyAlignment="1" applyProtection="1">
      <alignment horizontal="right" vertical="center" wrapText="1"/>
      <protection/>
    </xf>
    <xf numFmtId="0" fontId="19" fillId="33" borderId="0" xfId="0" applyFont="1" applyFill="1" applyBorder="1" applyAlignment="1" applyProtection="1">
      <alignment vertical="center"/>
      <protection/>
    </xf>
    <xf numFmtId="0" fontId="19" fillId="0" borderId="0" xfId="0" applyFont="1" applyFill="1" applyAlignment="1" applyProtection="1">
      <alignment horizontal="center"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9" fillId="33" borderId="19"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110" fillId="0" borderId="0" xfId="0" applyFont="1" applyAlignment="1" applyProtection="1">
      <alignment horizontal="center" vertical="center"/>
      <protection/>
    </xf>
    <xf numFmtId="0" fontId="110" fillId="0" borderId="0" xfId="0" applyFont="1" applyAlignment="1" applyProtection="1">
      <alignment vertical="center"/>
      <protection/>
    </xf>
    <xf numFmtId="0" fontId="110"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0" fontId="111" fillId="0" borderId="0" xfId="0" applyFont="1" applyBorder="1" applyAlignment="1" applyProtection="1">
      <alignment vertical="center"/>
      <protection/>
    </xf>
    <xf numFmtId="0" fontId="12" fillId="0" borderId="0" xfId="0" applyNumberFormat="1" applyFont="1" applyBorder="1" applyAlignment="1" applyProtection="1">
      <alignment vertical="center" shrinkToFit="1"/>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1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12" fillId="0" borderId="0" xfId="0" applyFont="1" applyFill="1" applyAlignment="1" applyProtection="1">
      <alignment vertical="center"/>
      <protection/>
    </xf>
    <xf numFmtId="0" fontId="112"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3" fillId="0" borderId="22" xfId="0"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xf>
    <xf numFmtId="0" fontId="13" fillId="0" borderId="23" xfId="0" applyFont="1" applyFill="1" applyBorder="1" applyAlignment="1" applyProtection="1">
      <alignment horizontal="center" vertical="center" wrapText="1"/>
      <protection/>
    </xf>
    <xf numFmtId="0" fontId="13" fillId="0" borderId="24" xfId="0" applyFont="1" applyFill="1" applyBorder="1" applyAlignment="1" applyProtection="1">
      <alignment vertical="center"/>
      <protection/>
    </xf>
    <xf numFmtId="0" fontId="113" fillId="0" borderId="0" xfId="0" applyFont="1" applyAlignment="1" applyProtection="1">
      <alignment horizontal="right" vertical="center"/>
      <protection/>
    </xf>
    <xf numFmtId="0" fontId="13" fillId="0" borderId="25" xfId="0" applyFont="1" applyFill="1" applyBorder="1" applyAlignment="1" applyProtection="1">
      <alignment vertical="center"/>
      <protection/>
    </xf>
    <xf numFmtId="190" fontId="13" fillId="0" borderId="26" xfId="50" applyNumberFormat="1" applyFont="1" applyFill="1" applyBorder="1" applyAlignment="1" applyProtection="1">
      <alignment vertical="center" wrapText="1"/>
      <protection/>
    </xf>
    <xf numFmtId="0" fontId="13" fillId="0" borderId="27" xfId="0" applyFont="1" applyFill="1" applyBorder="1" applyAlignment="1" applyProtection="1">
      <alignment vertical="center"/>
      <protection/>
    </xf>
    <xf numFmtId="0" fontId="13" fillId="0" borderId="0" xfId="0" applyFont="1" applyAlignment="1" applyProtection="1">
      <alignment horizontal="center" vertical="center"/>
      <protection/>
    </xf>
    <xf numFmtId="0" fontId="110" fillId="0" borderId="0" xfId="0" applyFont="1" applyFill="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190" fontId="9" fillId="0" borderId="28" xfId="0" applyNumberFormat="1" applyFont="1" applyFill="1" applyBorder="1" applyAlignment="1" applyProtection="1">
      <alignment horizontal="center" vertical="center"/>
      <protection/>
    </xf>
    <xf numFmtId="0" fontId="114" fillId="0" borderId="0" xfId="0" applyFont="1" applyAlignment="1" applyProtection="1">
      <alignment vertical="center"/>
      <protection/>
    </xf>
    <xf numFmtId="184" fontId="6" fillId="0" borderId="10" xfId="0" applyNumberFormat="1" applyFont="1" applyFill="1" applyBorder="1" applyAlignment="1" applyProtection="1">
      <alignment vertical="center" shrinkToFit="1"/>
      <protection/>
    </xf>
    <xf numFmtId="0" fontId="107" fillId="0" borderId="0" xfId="0" applyFont="1" applyAlignment="1" applyProtection="1">
      <alignment vertical="center"/>
      <protection/>
    </xf>
    <xf numFmtId="0" fontId="4" fillId="0" borderId="0" xfId="0" applyFont="1" applyAlignment="1" applyProtection="1">
      <alignment vertical="center"/>
      <protection/>
    </xf>
    <xf numFmtId="0" fontId="107" fillId="0" borderId="0" xfId="0" applyFont="1" applyFill="1" applyAlignment="1" applyProtection="1">
      <alignment vertical="center"/>
      <protection/>
    </xf>
    <xf numFmtId="0" fontId="107" fillId="0" borderId="0" xfId="0" applyFont="1" applyBorder="1" applyAlignment="1" applyProtection="1">
      <alignment vertical="center"/>
      <protection/>
    </xf>
    <xf numFmtId="0" fontId="115"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6" fillId="0" borderId="0" xfId="0" applyFont="1" applyAlignment="1" applyProtection="1">
      <alignment horizontal="center" vertical="center"/>
      <protection/>
    </xf>
    <xf numFmtId="0" fontId="116" fillId="0" borderId="0" xfId="0" applyFont="1" applyAlignment="1" applyProtection="1">
      <alignment horizontal="left" vertical="center" shrinkToFit="1"/>
      <protection/>
    </xf>
    <xf numFmtId="0" fontId="116" fillId="0" borderId="0" xfId="0" applyFont="1" applyFill="1" applyAlignment="1" applyProtection="1">
      <alignment vertical="center"/>
      <protection/>
    </xf>
    <xf numFmtId="0" fontId="116" fillId="0" borderId="0" xfId="0" applyFont="1" applyFill="1" applyAlignment="1" applyProtection="1">
      <alignment horizontal="left" vertical="center"/>
      <protection/>
    </xf>
    <xf numFmtId="0" fontId="116" fillId="0" borderId="0" xfId="0" applyFont="1" applyFill="1" applyAlignment="1" applyProtection="1">
      <alignment horizontal="center" vertical="center"/>
      <protection/>
    </xf>
    <xf numFmtId="0" fontId="116"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6" fillId="0" borderId="29" xfId="0" applyFont="1" applyBorder="1" applyAlignment="1" applyProtection="1">
      <alignment horizontal="center" vertical="top" wrapText="1"/>
      <protection/>
    </xf>
    <xf numFmtId="0" fontId="116" fillId="0" borderId="30" xfId="0" applyFont="1" applyBorder="1" applyAlignment="1" applyProtection="1">
      <alignment horizontal="center" vertical="top" wrapText="1"/>
      <protection/>
    </xf>
    <xf numFmtId="0" fontId="0" fillId="0" borderId="31" xfId="0" applyFont="1" applyBorder="1" applyAlignment="1" applyProtection="1">
      <alignment horizontal="center" vertical="top" wrapText="1"/>
      <protection/>
    </xf>
    <xf numFmtId="0" fontId="0" fillId="0" borderId="32" xfId="0" applyFont="1" applyBorder="1" applyAlignment="1" applyProtection="1">
      <alignment horizontal="center" vertical="top" wrapText="1"/>
      <protection/>
    </xf>
    <xf numFmtId="0" fontId="116" fillId="0" borderId="13" xfId="0" applyFont="1" applyBorder="1" applyAlignment="1" applyProtection="1">
      <alignment horizontal="left" vertical="center" shrinkToFit="1"/>
      <protection/>
    </xf>
    <xf numFmtId="0" fontId="0" fillId="0" borderId="13" xfId="0" applyFont="1" applyBorder="1" applyAlignment="1" applyProtection="1">
      <alignment horizontal="center" vertical="top" wrapText="1"/>
      <protection/>
    </xf>
    <xf numFmtId="0" fontId="116" fillId="0" borderId="13" xfId="0" applyFont="1" applyBorder="1" applyAlignment="1" applyProtection="1">
      <alignment horizontal="center" vertical="center" wrapText="1"/>
      <protection/>
    </xf>
    <xf numFmtId="0" fontId="116" fillId="0" borderId="33" xfId="0" applyFont="1" applyBorder="1" applyAlignment="1" applyProtection="1">
      <alignment horizontal="center" vertical="center" wrapText="1"/>
      <protection/>
    </xf>
    <xf numFmtId="0" fontId="116" fillId="0" borderId="32"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7" fillId="33" borderId="31" xfId="0" applyFont="1" applyFill="1" applyBorder="1" applyAlignment="1" applyProtection="1">
      <alignment horizontal="center" vertical="center" wrapText="1"/>
      <protection/>
    </xf>
    <xf numFmtId="186" fontId="109" fillId="33" borderId="0" xfId="0" applyNumberFormat="1" applyFont="1" applyFill="1" applyBorder="1" applyAlignment="1" applyProtection="1">
      <alignment horizontal="center" vertical="center" wrapText="1"/>
      <protection/>
    </xf>
    <xf numFmtId="38" fontId="118" fillId="0" borderId="34" xfId="50" applyFont="1" applyFill="1" applyBorder="1" applyAlignment="1" applyProtection="1">
      <alignment vertical="center"/>
      <protection/>
    </xf>
    <xf numFmtId="0" fontId="109" fillId="0" borderId="0" xfId="0" applyFont="1" applyAlignment="1" applyProtection="1">
      <alignment horizontal="right" vertical="center"/>
      <protection/>
    </xf>
    <xf numFmtId="184" fontId="109" fillId="0" borderId="0" xfId="0" applyNumberFormat="1" applyFont="1" applyAlignment="1" applyProtection="1">
      <alignment vertical="center"/>
      <protection/>
    </xf>
    <xf numFmtId="0" fontId="119" fillId="0" borderId="0" xfId="0" applyFont="1" applyFill="1" applyAlignment="1" applyProtection="1">
      <alignment vertical="center"/>
      <protection/>
    </xf>
    <xf numFmtId="0" fontId="116"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6" fillId="0" borderId="0" xfId="0" applyFont="1" applyBorder="1" applyAlignment="1" applyProtection="1">
      <alignment horizontal="center" vertical="center" wrapText="1"/>
      <protection/>
    </xf>
    <xf numFmtId="0" fontId="116" fillId="0" borderId="35" xfId="0" applyFont="1" applyBorder="1" applyAlignment="1" applyProtection="1">
      <alignment horizontal="center" vertical="center" wrapText="1"/>
      <protection/>
    </xf>
    <xf numFmtId="0" fontId="116" fillId="0" borderId="36" xfId="0" applyFont="1" applyBorder="1" applyAlignment="1" applyProtection="1">
      <alignment horizontal="center" vertical="center" wrapText="1"/>
      <protection/>
    </xf>
    <xf numFmtId="0" fontId="116" fillId="33" borderId="36" xfId="0" applyFont="1" applyFill="1" applyBorder="1" applyAlignment="1" applyProtection="1">
      <alignment horizontal="center" vertical="center" wrapText="1"/>
      <protection/>
    </xf>
    <xf numFmtId="0" fontId="116" fillId="33" borderId="0" xfId="0" applyFont="1" applyFill="1" applyBorder="1" applyAlignment="1" applyProtection="1">
      <alignment horizontal="center" vertical="center" wrapText="1"/>
      <protection/>
    </xf>
    <xf numFmtId="0" fontId="116" fillId="33" borderId="35" xfId="0" applyFont="1" applyFill="1" applyBorder="1" applyAlignment="1" applyProtection="1">
      <alignment horizontal="center" vertical="center" wrapText="1"/>
      <protection/>
    </xf>
    <xf numFmtId="0" fontId="116" fillId="0" borderId="37" xfId="0" applyFont="1" applyBorder="1" applyAlignment="1" applyProtection="1">
      <alignment horizontal="center" vertical="center" wrapText="1"/>
      <protection/>
    </xf>
    <xf numFmtId="0" fontId="116" fillId="0" borderId="0" xfId="0" applyFont="1" applyAlignment="1" applyProtection="1">
      <alignment horizontal="left" vertical="center"/>
      <protection/>
    </xf>
    <xf numFmtId="0" fontId="116" fillId="0" borderId="13" xfId="0" applyFont="1" applyBorder="1" applyAlignment="1" applyProtection="1">
      <alignment horizontal="left"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190" fontId="9" fillId="35" borderId="38" xfId="0" applyNumberFormat="1" applyFont="1" applyFill="1" applyBorder="1" applyAlignment="1" applyProtection="1">
      <alignment horizontal="center" vertical="center"/>
      <protection/>
    </xf>
    <xf numFmtId="0" fontId="116" fillId="35" borderId="35" xfId="0" applyFont="1" applyFill="1" applyBorder="1" applyAlignment="1" applyProtection="1">
      <alignment horizontal="center" vertical="center" wrapText="1"/>
      <protection locked="0"/>
    </xf>
    <xf numFmtId="0" fontId="116" fillId="35" borderId="36" xfId="0" applyFont="1" applyFill="1" applyBorder="1" applyAlignment="1" applyProtection="1">
      <alignment horizontal="center" vertical="center" wrapText="1"/>
      <protection locked="0"/>
    </xf>
    <xf numFmtId="0" fontId="116" fillId="35" borderId="37" xfId="0" applyFont="1" applyFill="1" applyBorder="1" applyAlignment="1" applyProtection="1">
      <alignment horizontal="center" vertical="center" wrapText="1"/>
      <protection locked="0"/>
    </xf>
    <xf numFmtId="0" fontId="109" fillId="35" borderId="16" xfId="0" applyFont="1" applyFill="1" applyBorder="1" applyAlignment="1" applyProtection="1">
      <alignment horizontal="left" vertical="center" wrapText="1"/>
      <protection locked="0"/>
    </xf>
    <xf numFmtId="0" fontId="109" fillId="35" borderId="14" xfId="0" applyFont="1" applyFill="1" applyBorder="1" applyAlignment="1" applyProtection="1">
      <alignment horizontal="left" vertical="center" wrapText="1"/>
      <protection locked="0"/>
    </xf>
    <xf numFmtId="188" fontId="6" fillId="35" borderId="14" xfId="0" applyNumberFormat="1" applyFont="1" applyFill="1" applyBorder="1" applyAlignment="1" applyProtection="1">
      <alignment vertical="center" shrinkToFit="1"/>
      <protection locked="0"/>
    </xf>
    <xf numFmtId="185" fontId="6" fillId="35" borderId="14" xfId="0" applyNumberFormat="1" applyFont="1" applyFill="1" applyBorder="1" applyAlignment="1" applyProtection="1">
      <alignment horizontal="center" vertical="center" shrinkToFit="1"/>
      <protection locked="0"/>
    </xf>
    <xf numFmtId="188" fontId="6" fillId="35" borderId="10" xfId="0" applyNumberFormat="1" applyFont="1" applyFill="1" applyBorder="1" applyAlignment="1" applyProtection="1">
      <alignment vertical="center" shrinkToFit="1"/>
      <protection locked="0"/>
    </xf>
    <xf numFmtId="0" fontId="109" fillId="35" borderId="10" xfId="0" applyFont="1" applyFill="1" applyBorder="1" applyAlignment="1" applyProtection="1">
      <alignment horizontal="left" vertical="center" wrapText="1"/>
      <protection locked="0"/>
    </xf>
    <xf numFmtId="0" fontId="6" fillId="35" borderId="10" xfId="0" applyFont="1" applyFill="1" applyBorder="1" applyAlignment="1" applyProtection="1">
      <alignment horizontal="left" vertical="center" wrapText="1"/>
      <protection locked="0"/>
    </xf>
    <xf numFmtId="0" fontId="109" fillId="35" borderId="15" xfId="0" applyFont="1" applyFill="1" applyBorder="1" applyAlignment="1" applyProtection="1">
      <alignment horizontal="left" vertical="center" wrapText="1"/>
      <protection locked="0"/>
    </xf>
    <xf numFmtId="188" fontId="6" fillId="35" borderId="15" xfId="0" applyNumberFormat="1" applyFont="1" applyFill="1" applyBorder="1" applyAlignment="1" applyProtection="1">
      <alignment vertical="center" shrinkToFit="1"/>
      <protection locked="0"/>
    </xf>
    <xf numFmtId="185" fontId="6" fillId="35" borderId="15" xfId="0" applyNumberFormat="1" applyFont="1" applyFill="1" applyBorder="1" applyAlignment="1" applyProtection="1">
      <alignment horizontal="center" vertical="center" shrinkToFit="1"/>
      <protection locked="0"/>
    </xf>
    <xf numFmtId="184" fontId="6" fillId="35" borderId="14" xfId="0" applyNumberFormat="1" applyFont="1" applyFill="1" applyBorder="1" applyAlignment="1" applyProtection="1">
      <alignment vertical="center" shrinkToFit="1"/>
      <protection locked="0"/>
    </xf>
    <xf numFmtId="184" fontId="6" fillId="35" borderId="15" xfId="0" applyNumberFormat="1" applyFont="1" applyFill="1" applyBorder="1" applyAlignment="1" applyProtection="1">
      <alignment vertical="center" shrinkToFit="1"/>
      <protection locked="0"/>
    </xf>
    <xf numFmtId="0" fontId="0" fillId="35" borderId="39" xfId="0" applyFont="1" applyFill="1" applyBorder="1" applyAlignment="1" applyProtection="1">
      <alignment horizontal="center" vertical="center"/>
      <protection locked="0"/>
    </xf>
    <xf numFmtId="0" fontId="0" fillId="35" borderId="40" xfId="0" applyFont="1" applyFill="1" applyBorder="1" applyAlignment="1" applyProtection="1">
      <alignment horizontal="center" vertical="center"/>
      <protection locked="0"/>
    </xf>
    <xf numFmtId="0" fontId="116" fillId="35" borderId="41" xfId="0" applyFont="1" applyFill="1" applyBorder="1" applyAlignment="1" applyProtection="1">
      <alignment horizontal="center" vertical="center" wrapText="1"/>
      <protection locked="0"/>
    </xf>
    <xf numFmtId="188" fontId="6" fillId="35" borderId="16" xfId="0" applyNumberFormat="1" applyFont="1" applyFill="1" applyBorder="1" applyAlignment="1" applyProtection="1">
      <alignment vertical="center" shrinkToFit="1"/>
      <protection locked="0"/>
    </xf>
    <xf numFmtId="185" fontId="6" fillId="35" borderId="16" xfId="0" applyNumberFormat="1" applyFont="1" applyFill="1" applyBorder="1" applyAlignment="1" applyProtection="1">
      <alignment horizontal="center" vertical="center" shrinkToFit="1"/>
      <protection locked="0"/>
    </xf>
    <xf numFmtId="185" fontId="6" fillId="35" borderId="10" xfId="0" applyNumberFormat="1" applyFont="1" applyFill="1" applyBorder="1" applyAlignment="1" applyProtection="1">
      <alignment horizontal="center" vertical="center" shrinkToFit="1"/>
      <protection locked="0"/>
    </xf>
    <xf numFmtId="184" fontId="6" fillId="35" borderId="16" xfId="0" applyNumberFormat="1" applyFont="1" applyFill="1" applyBorder="1" applyAlignment="1" applyProtection="1">
      <alignment vertical="center" shrinkToFit="1"/>
      <protection locked="0"/>
    </xf>
    <xf numFmtId="184" fontId="6" fillId="35" borderId="10" xfId="0" applyNumberFormat="1" applyFont="1" applyFill="1" applyBorder="1" applyAlignment="1" applyProtection="1">
      <alignment vertical="center" shrinkToFit="1"/>
      <protection locked="0"/>
    </xf>
    <xf numFmtId="0" fontId="0" fillId="35" borderId="42" xfId="0" applyFont="1" applyFill="1" applyBorder="1" applyAlignment="1" applyProtection="1">
      <alignment horizontal="center" vertical="center"/>
      <protection locked="0"/>
    </xf>
    <xf numFmtId="0" fontId="0" fillId="35" borderId="43" xfId="0" applyFont="1" applyFill="1" applyBorder="1" applyAlignment="1" applyProtection="1">
      <alignment horizontal="center" vertical="center"/>
      <protection locked="0"/>
    </xf>
    <xf numFmtId="0" fontId="109" fillId="35" borderId="26" xfId="0" applyFont="1" applyFill="1" applyBorder="1" applyAlignment="1" applyProtection="1">
      <alignment horizontal="left" vertical="center" wrapText="1"/>
      <protection locked="0"/>
    </xf>
    <xf numFmtId="0" fontId="109" fillId="35" borderId="44" xfId="0" applyFont="1" applyFill="1" applyBorder="1" applyAlignment="1" applyProtection="1">
      <alignment horizontal="left" vertical="center" wrapText="1"/>
      <protection locked="0"/>
    </xf>
    <xf numFmtId="0" fontId="0" fillId="35" borderId="45" xfId="0" applyFont="1" applyFill="1" applyBorder="1" applyAlignment="1" applyProtection="1">
      <alignment horizontal="center" vertical="center"/>
      <protection locked="0"/>
    </xf>
    <xf numFmtId="0" fontId="0" fillId="35" borderId="46" xfId="0" applyFont="1" applyFill="1" applyBorder="1" applyAlignment="1" applyProtection="1">
      <alignment horizontal="center" vertical="center"/>
      <protection locked="0"/>
    </xf>
    <xf numFmtId="0" fontId="109" fillId="35" borderId="47" xfId="0" applyFont="1" applyFill="1" applyBorder="1" applyAlignment="1" applyProtection="1">
      <alignment horizontal="left" vertical="center" wrapText="1"/>
      <protection locked="0"/>
    </xf>
    <xf numFmtId="184" fontId="109" fillId="35" borderId="16" xfId="0" applyNumberFormat="1" applyFont="1" applyFill="1" applyBorder="1" applyAlignment="1" applyProtection="1">
      <alignment vertical="center" shrinkToFit="1"/>
      <protection locked="0"/>
    </xf>
    <xf numFmtId="0" fontId="116" fillId="0" borderId="48" xfId="0" applyFont="1" applyBorder="1" applyAlignment="1" applyProtection="1">
      <alignment horizontal="center" vertical="top" wrapText="1"/>
      <protection locked="0"/>
    </xf>
    <xf numFmtId="0" fontId="116" fillId="0" borderId="17"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xf>
    <xf numFmtId="0" fontId="120" fillId="0" borderId="0" xfId="0" applyFont="1" applyAlignment="1" applyProtection="1">
      <alignment vertical="center"/>
      <protection locked="0"/>
    </xf>
    <xf numFmtId="0" fontId="121" fillId="0" borderId="0" xfId="0" applyFont="1" applyAlignment="1" applyProtection="1">
      <alignment vertical="center"/>
      <protection locked="0"/>
    </xf>
    <xf numFmtId="0" fontId="116" fillId="0" borderId="33" xfId="0" applyFont="1" applyBorder="1" applyAlignment="1" applyProtection="1">
      <alignment horizontal="center" vertical="center" wrapText="1"/>
      <protection locked="0"/>
    </xf>
    <xf numFmtId="184" fontId="6" fillId="0" borderId="49" xfId="0" applyNumberFormat="1" applyFont="1" applyFill="1" applyBorder="1" applyAlignment="1" applyProtection="1">
      <alignment vertical="center" shrinkToFit="1"/>
      <protection/>
    </xf>
    <xf numFmtId="38" fontId="8" fillId="35" borderId="50" xfId="50" applyFont="1" applyFill="1" applyBorder="1" applyAlignment="1" applyProtection="1">
      <alignment horizontal="right" vertical="center"/>
      <protection locked="0"/>
    </xf>
    <xf numFmtId="184" fontId="8" fillId="35" borderId="50" xfId="0" applyNumberFormat="1" applyFont="1" applyFill="1" applyBorder="1" applyAlignment="1" applyProtection="1">
      <alignment horizontal="right" vertical="center" wrapText="1"/>
      <protection locked="0"/>
    </xf>
    <xf numFmtId="38" fontId="8" fillId="35" borderId="51" xfId="50" applyFont="1" applyFill="1" applyBorder="1" applyAlignment="1" applyProtection="1">
      <alignment horizontal="right" vertical="center"/>
      <protection locked="0"/>
    </xf>
    <xf numFmtId="184" fontId="8" fillId="35" borderId="51" xfId="0" applyNumberFormat="1" applyFont="1" applyFill="1" applyBorder="1" applyAlignment="1" applyProtection="1">
      <alignment horizontal="right" vertical="center" wrapText="1"/>
      <protection locked="0"/>
    </xf>
    <xf numFmtId="186" fontId="109" fillId="33" borderId="49" xfId="0" applyNumberFormat="1" applyFont="1" applyFill="1" applyBorder="1" applyAlignment="1" applyProtection="1">
      <alignment vertical="center" shrinkToFit="1"/>
      <protection/>
    </xf>
    <xf numFmtId="184" fontId="6" fillId="0" borderId="18" xfId="0" applyNumberFormat="1" applyFont="1" applyFill="1" applyBorder="1" applyAlignment="1" applyProtection="1">
      <alignment horizontal="right" vertical="center" wrapText="1"/>
      <protection/>
    </xf>
    <xf numFmtId="184" fontId="6" fillId="0" borderId="52" xfId="0" applyNumberFormat="1" applyFont="1" applyFill="1" applyBorder="1" applyAlignment="1" applyProtection="1">
      <alignment horizontal="right" vertical="center" wrapText="1"/>
      <protection/>
    </xf>
    <xf numFmtId="184" fontId="6" fillId="0" borderId="52" xfId="0" applyNumberFormat="1" applyFont="1" applyBorder="1" applyAlignment="1" applyProtection="1">
      <alignment horizontal="right" vertical="center" wrapText="1"/>
      <protection/>
    </xf>
    <xf numFmtId="0" fontId="108" fillId="0" borderId="0" xfId="0" applyFont="1" applyAlignment="1" applyProtection="1">
      <alignment vertical="center"/>
      <protection/>
    </xf>
    <xf numFmtId="0" fontId="108" fillId="0" borderId="0" xfId="0" applyFont="1" applyAlignment="1" applyProtection="1">
      <alignment vertical="center"/>
      <protection/>
    </xf>
    <xf numFmtId="0" fontId="107"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107" fillId="33" borderId="0" xfId="0" applyFont="1" applyFill="1" applyAlignment="1" applyProtection="1">
      <alignment vertical="center"/>
      <protection/>
    </xf>
    <xf numFmtId="0" fontId="22"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 fillId="33" borderId="0" xfId="0" applyFont="1" applyFill="1" applyAlignment="1" applyProtection="1">
      <alignment vertical="center"/>
      <protection/>
    </xf>
    <xf numFmtId="0" fontId="107" fillId="0" borderId="0" xfId="0" applyFont="1" applyFill="1" applyBorder="1" applyAlignment="1" applyProtection="1">
      <alignment vertical="center"/>
      <protection/>
    </xf>
    <xf numFmtId="0" fontId="122" fillId="0" borderId="0" xfId="0" applyFont="1" applyAlignment="1" applyProtection="1">
      <alignment vertical="center"/>
      <protection/>
    </xf>
    <xf numFmtId="0" fontId="107" fillId="0" borderId="0" xfId="0" applyFont="1" applyAlignment="1" applyProtection="1">
      <alignment horizontal="left" vertical="center"/>
      <protection/>
    </xf>
    <xf numFmtId="0" fontId="123" fillId="33" borderId="0" xfId="0" applyFont="1" applyFill="1" applyAlignment="1" applyProtection="1">
      <alignment vertical="center"/>
      <protection/>
    </xf>
    <xf numFmtId="0" fontId="107" fillId="0" borderId="0" xfId="0" applyFont="1" applyBorder="1" applyAlignment="1" applyProtection="1">
      <alignment horizontal="center" vertical="center"/>
      <protection/>
    </xf>
    <xf numFmtId="0" fontId="124" fillId="0" borderId="0" xfId="0" applyFont="1" applyBorder="1" applyAlignment="1" applyProtection="1">
      <alignment vertical="center"/>
      <protection/>
    </xf>
    <xf numFmtId="0" fontId="116" fillId="0" borderId="0" xfId="0" applyFont="1" applyBorder="1" applyAlignment="1" applyProtection="1">
      <alignment vertical="center"/>
      <protection/>
    </xf>
    <xf numFmtId="0" fontId="116" fillId="0" borderId="0" xfId="0" applyFont="1" applyBorder="1" applyAlignment="1" applyProtection="1">
      <alignment horizontal="center" vertical="center"/>
      <protection/>
    </xf>
    <xf numFmtId="0" fontId="116" fillId="0" borderId="0" xfId="0" applyFont="1" applyFill="1" applyBorder="1" applyAlignment="1" applyProtection="1">
      <alignment vertical="center"/>
      <protection/>
    </xf>
    <xf numFmtId="0" fontId="4" fillId="0" borderId="0" xfId="0" applyFont="1" applyAlignment="1" applyProtection="1">
      <alignment vertical="center"/>
      <protection/>
    </xf>
    <xf numFmtId="0" fontId="125" fillId="0" borderId="0" xfId="0" applyFont="1" applyBorder="1" applyAlignment="1" applyProtection="1">
      <alignment vertical="center"/>
      <protection/>
    </xf>
    <xf numFmtId="0" fontId="0" fillId="0" borderId="26" xfId="0" applyBorder="1" applyAlignment="1">
      <alignment horizontal="center" vertical="center"/>
    </xf>
    <xf numFmtId="3" fontId="9" fillId="0" borderId="53" xfId="0" applyNumberFormat="1" applyFont="1" applyFill="1" applyBorder="1" applyAlignment="1" applyProtection="1">
      <alignment vertical="center"/>
      <protection/>
    </xf>
    <xf numFmtId="3" fontId="9" fillId="35" borderId="54" xfId="0" applyNumberFormat="1" applyFont="1" applyFill="1" applyBorder="1" applyAlignment="1" applyProtection="1">
      <alignment vertical="center"/>
      <protection locked="0"/>
    </xf>
    <xf numFmtId="3" fontId="9" fillId="35" borderId="55" xfId="0" applyNumberFormat="1" applyFont="1" applyFill="1" applyBorder="1" applyAlignment="1" applyProtection="1">
      <alignment vertical="center"/>
      <protection locked="0"/>
    </xf>
    <xf numFmtId="0" fontId="116" fillId="0" borderId="30" xfId="0" applyFont="1" applyBorder="1" applyAlignment="1" applyProtection="1">
      <alignment horizontal="center" vertical="top" wrapText="1"/>
      <protection locked="0"/>
    </xf>
    <xf numFmtId="0" fontId="126" fillId="0" borderId="10" xfId="0" applyFont="1" applyBorder="1" applyAlignment="1" applyProtection="1">
      <alignment horizontal="center" vertical="center"/>
      <protection locked="0"/>
    </xf>
    <xf numFmtId="0" fontId="7" fillId="0" borderId="56" xfId="0" applyFont="1" applyBorder="1" applyAlignment="1" applyProtection="1">
      <alignment horizontal="center" vertical="top" wrapText="1"/>
      <protection locked="0"/>
    </xf>
    <xf numFmtId="0" fontId="7" fillId="0" borderId="57" xfId="0" applyFont="1" applyBorder="1" applyAlignment="1" applyProtection="1">
      <alignment horizontal="center" vertical="top" wrapText="1"/>
      <protection locked="0"/>
    </xf>
    <xf numFmtId="0" fontId="127" fillId="0" borderId="0" xfId="0" applyFont="1" applyAlignment="1" applyProtection="1">
      <alignment horizontal="center" vertical="center"/>
      <protection locked="0"/>
    </xf>
    <xf numFmtId="0" fontId="93" fillId="0" borderId="0" xfId="44" applyAlignment="1" applyProtection="1">
      <alignment vertical="center"/>
      <protection locked="0"/>
    </xf>
    <xf numFmtId="0" fontId="3" fillId="0" borderId="0" xfId="0" applyFont="1" applyAlignment="1" applyProtection="1">
      <alignment vertical="center"/>
      <protection locked="0"/>
    </xf>
    <xf numFmtId="0" fontId="128"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128" fillId="0" borderId="0" xfId="0" applyFont="1" applyBorder="1" applyAlignment="1" applyProtection="1">
      <alignment horizontal="lef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128" fillId="0" borderId="0" xfId="0" applyFont="1" applyBorder="1" applyAlignment="1" applyProtection="1">
      <alignment horizontal="right" vertical="center"/>
      <protection locked="0"/>
    </xf>
    <xf numFmtId="0" fontId="128" fillId="0" borderId="0" xfId="0" applyFont="1" applyBorder="1" applyAlignment="1" applyProtection="1">
      <alignment horizontal="center" vertical="center"/>
      <protection locked="0"/>
    </xf>
    <xf numFmtId="0" fontId="128" fillId="36" borderId="0" xfId="0" applyFont="1" applyFill="1" applyBorder="1" applyAlignment="1" applyProtection="1">
      <alignment horizontal="center" vertical="center" shrinkToFit="1"/>
      <protection locked="0"/>
    </xf>
    <xf numFmtId="0" fontId="10" fillId="0" borderId="0" xfId="0" applyFont="1" applyAlignment="1" applyProtection="1">
      <alignment vertical="center"/>
      <protection locked="0"/>
    </xf>
    <xf numFmtId="0" fontId="129" fillId="0" borderId="0" xfId="0" applyFont="1" applyAlignment="1" applyProtection="1">
      <alignment vertical="center"/>
      <protection locked="0"/>
    </xf>
    <xf numFmtId="0" fontId="130" fillId="0" borderId="0" xfId="0" applyFont="1" applyAlignment="1" applyProtection="1">
      <alignment horizontal="right" vertical="center"/>
      <protection/>
    </xf>
    <xf numFmtId="0" fontId="9" fillId="0" borderId="0" xfId="0" applyFont="1" applyAlignment="1" applyProtection="1">
      <alignment vertical="center"/>
      <protection locked="0"/>
    </xf>
    <xf numFmtId="0" fontId="119" fillId="0" borderId="0" xfId="0" applyFont="1" applyAlignment="1" applyProtection="1">
      <alignment vertical="center"/>
      <protection locked="0"/>
    </xf>
    <xf numFmtId="184" fontId="120"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120" fillId="0" borderId="0" xfId="0" applyFont="1" applyAlignment="1" applyProtection="1">
      <alignment horizontal="right" vertical="center"/>
      <protection locked="0"/>
    </xf>
    <xf numFmtId="0" fontId="120" fillId="0" borderId="58" xfId="0" applyFont="1" applyBorder="1" applyAlignment="1" applyProtection="1">
      <alignment vertical="top" textRotation="255" shrinkToFit="1"/>
      <protection locked="0"/>
    </xf>
    <xf numFmtId="0" fontId="131" fillId="0" borderId="58" xfId="0" applyFont="1" applyFill="1" applyBorder="1" applyAlignment="1" applyProtection="1">
      <alignment vertical="top" textRotation="255"/>
      <protection locked="0"/>
    </xf>
    <xf numFmtId="0" fontId="0" fillId="0" borderId="58" xfId="0" applyBorder="1" applyAlignment="1">
      <alignment vertical="top" textRotation="255"/>
    </xf>
    <xf numFmtId="0" fontId="7" fillId="0" borderId="0" xfId="0" applyFont="1" applyBorder="1" applyAlignment="1" applyProtection="1">
      <alignment horizontal="center" vertical="center"/>
      <protection locked="0"/>
    </xf>
    <xf numFmtId="0" fontId="126" fillId="0" borderId="0" xfId="0" applyFont="1" applyAlignment="1" applyProtection="1">
      <alignment vertical="center"/>
      <protection locked="0"/>
    </xf>
    <xf numFmtId="184" fontId="8" fillId="35" borderId="59" xfId="0" applyNumberFormat="1" applyFont="1" applyFill="1" applyBorder="1" applyAlignment="1" applyProtection="1">
      <alignment horizontal="right" vertical="center" wrapText="1"/>
      <protection locked="0"/>
    </xf>
    <xf numFmtId="184" fontId="8" fillId="35" borderId="55" xfId="0" applyNumberFormat="1" applyFont="1" applyFill="1" applyBorder="1" applyAlignment="1" applyProtection="1">
      <alignment horizontal="right" vertical="center" wrapText="1"/>
      <protection locked="0"/>
    </xf>
    <xf numFmtId="184" fontId="126"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0" fontId="126" fillId="0" borderId="0" xfId="0" applyNumberFormat="1" applyFont="1" applyFill="1" applyBorder="1" applyAlignment="1" applyProtection="1">
      <alignment horizontal="right" vertical="center" wrapText="1"/>
      <protection/>
    </xf>
    <xf numFmtId="184" fontId="120" fillId="0" borderId="0" xfId="0" applyNumberFormat="1" applyFont="1" applyFill="1" applyBorder="1" applyAlignment="1" applyProtection="1">
      <alignment horizontal="left" vertical="center" wrapText="1" indent="1"/>
      <protection/>
    </xf>
    <xf numFmtId="184" fontId="132" fillId="0" borderId="0" xfId="0" applyNumberFormat="1" applyFont="1" applyFill="1" applyBorder="1" applyAlignment="1" applyProtection="1">
      <alignment horizontal="left" vertical="center" wrapText="1" indent="3"/>
      <protection/>
    </xf>
    <xf numFmtId="0" fontId="133" fillId="0" borderId="0" xfId="0" applyFont="1" applyAlignment="1" applyProtection="1">
      <alignment vertical="center"/>
      <protection locked="0"/>
    </xf>
    <xf numFmtId="0" fontId="9" fillId="0" borderId="60" xfId="0" applyFont="1" applyFill="1" applyBorder="1" applyAlignment="1" applyProtection="1">
      <alignment vertical="center" wrapText="1"/>
      <protection/>
    </xf>
    <xf numFmtId="0" fontId="134" fillId="0" borderId="0" xfId="0" applyFont="1" applyAlignment="1">
      <alignment vertical="center"/>
    </xf>
    <xf numFmtId="0" fontId="132" fillId="0" borderId="0" xfId="0" applyFont="1" applyAlignment="1" applyProtection="1">
      <alignment vertical="center"/>
      <protection locked="0"/>
    </xf>
    <xf numFmtId="0" fontId="121" fillId="0" borderId="0" xfId="0" applyFont="1" applyAlignment="1" applyProtection="1">
      <alignment horizontal="center" vertical="center"/>
      <protection locked="0"/>
    </xf>
    <xf numFmtId="0" fontId="89" fillId="37" borderId="56" xfId="0" applyFont="1" applyFill="1" applyBorder="1" applyAlignment="1" applyProtection="1">
      <alignment horizontal="center" vertical="center"/>
      <protection locked="0"/>
    </xf>
    <xf numFmtId="0" fontId="89" fillId="37" borderId="61" xfId="0" applyFont="1" applyFill="1" applyBorder="1" applyAlignment="1" applyProtection="1">
      <alignment horizontal="center" vertical="center"/>
      <protection locked="0"/>
    </xf>
    <xf numFmtId="0" fontId="115" fillId="0" borderId="0" xfId="0" applyFont="1" applyAlignment="1">
      <alignment horizontal="right" vertical="center" wrapText="1"/>
    </xf>
    <xf numFmtId="0" fontId="115" fillId="0" borderId="0" xfId="0" applyFont="1" applyAlignment="1">
      <alignment horizontal="right" vertical="center"/>
    </xf>
    <xf numFmtId="0" fontId="115" fillId="0" borderId="61" xfId="0" applyFont="1" applyBorder="1" applyAlignment="1">
      <alignment horizontal="center" vertical="center"/>
    </xf>
    <xf numFmtId="38" fontId="8" fillId="0" borderId="62" xfId="50" applyNumberFormat="1" applyFont="1" applyBorder="1" applyAlignment="1" applyProtection="1">
      <alignment vertical="center"/>
      <protection/>
    </xf>
    <xf numFmtId="0" fontId="135" fillId="0" borderId="63" xfId="0" applyFont="1" applyFill="1" applyBorder="1" applyAlignment="1" applyProtection="1">
      <alignment horizontal="center" vertical="center"/>
      <protection/>
    </xf>
    <xf numFmtId="0" fontId="135" fillId="0" borderId="0" xfId="0" applyFont="1" applyFill="1" applyAlignment="1" applyProtection="1">
      <alignment horizontal="center" vertical="center"/>
      <protection/>
    </xf>
    <xf numFmtId="0" fontId="136" fillId="0" borderId="0" xfId="0" applyFont="1" applyFill="1" applyBorder="1" applyAlignment="1" applyProtection="1">
      <alignment horizontal="center" vertical="center" wrapText="1" shrinkToFit="1"/>
      <protection/>
    </xf>
    <xf numFmtId="184" fontId="132" fillId="0" borderId="0" xfId="0" applyNumberFormat="1" applyFont="1" applyFill="1" applyBorder="1" applyAlignment="1" applyProtection="1">
      <alignment horizontal="right" vertical="center"/>
      <protection/>
    </xf>
    <xf numFmtId="0" fontId="137" fillId="0" borderId="0" xfId="0" applyFont="1" applyBorder="1" applyAlignment="1" applyProtection="1">
      <alignment vertical="center"/>
      <protection locked="0"/>
    </xf>
    <xf numFmtId="0" fontId="115" fillId="0" borderId="0" xfId="0" applyFont="1" applyAlignment="1">
      <alignment vertical="center"/>
    </xf>
    <xf numFmtId="0" fontId="138" fillId="0" borderId="63" xfId="0" applyFont="1" applyFill="1" applyBorder="1" applyAlignment="1" applyProtection="1">
      <alignment horizontal="left" vertical="center" indent="2"/>
      <protection locked="0"/>
    </xf>
    <xf numFmtId="0" fontId="4" fillId="0" borderId="63" xfId="0" applyFont="1" applyFill="1" applyBorder="1" applyAlignment="1" applyProtection="1">
      <alignment horizontal="center" vertical="center" shrinkToFit="1"/>
      <protection locked="0"/>
    </xf>
    <xf numFmtId="0" fontId="129" fillId="0" borderId="0" xfId="0" applyFont="1" applyBorder="1" applyAlignment="1" applyProtection="1">
      <alignment horizontal="left" vertical="top" wrapText="1"/>
      <protection/>
    </xf>
    <xf numFmtId="0" fontId="120" fillId="0" borderId="0" xfId="0" applyFont="1" applyAlignment="1" applyProtection="1">
      <alignment horizontal="center" vertical="center"/>
      <protection locked="0"/>
    </xf>
    <xf numFmtId="190" fontId="132" fillId="0" borderId="0" xfId="0" applyNumberFormat="1" applyFont="1" applyFill="1" applyBorder="1" applyAlignment="1" applyProtection="1">
      <alignment horizontal="center" vertical="center"/>
      <protection/>
    </xf>
    <xf numFmtId="38" fontId="10" fillId="0" borderId="0" xfId="50" applyNumberFormat="1" applyFont="1" applyBorder="1" applyAlignment="1" applyProtection="1">
      <alignment vertical="center"/>
      <protection locked="0"/>
    </xf>
    <xf numFmtId="38" fontId="12" fillId="0" borderId="0" xfId="50" applyNumberFormat="1" applyFont="1" applyBorder="1" applyAlignment="1" applyProtection="1">
      <alignment vertical="center"/>
      <protection locked="0"/>
    </xf>
    <xf numFmtId="0" fontId="130" fillId="0" borderId="0" xfId="0" applyFont="1" applyAlignment="1" applyProtection="1">
      <alignment horizontal="right" vertical="center"/>
      <protection locked="0"/>
    </xf>
    <xf numFmtId="38" fontId="12" fillId="0" borderId="0" xfId="50" applyNumberFormat="1" applyFont="1" applyBorder="1" applyAlignment="1" applyProtection="1">
      <alignment vertical="center" wrapText="1"/>
      <protection locked="0"/>
    </xf>
    <xf numFmtId="0" fontId="12" fillId="0" borderId="0" xfId="50" applyNumberFormat="1" applyFont="1" applyBorder="1" applyAlignment="1" applyProtection="1">
      <alignment vertical="center"/>
      <protection locked="0"/>
    </xf>
    <xf numFmtId="0" fontId="120" fillId="0" borderId="0" xfId="0" applyFont="1" applyAlignment="1" applyProtection="1">
      <alignment horizontal="center"/>
      <protection locked="0"/>
    </xf>
    <xf numFmtId="0" fontId="129" fillId="6" borderId="56" xfId="0" applyFont="1" applyFill="1" applyBorder="1" applyAlignment="1" applyProtection="1">
      <alignment horizontal="center" vertical="center"/>
      <protection locked="0"/>
    </xf>
    <xf numFmtId="0" fontId="129" fillId="6" borderId="57" xfId="0" applyFont="1" applyFill="1" applyBorder="1" applyAlignment="1" applyProtection="1">
      <alignment horizontal="center" vertical="center"/>
      <protection locked="0"/>
    </xf>
    <xf numFmtId="0" fontId="9" fillId="6" borderId="64" xfId="0" applyFont="1" applyFill="1" applyBorder="1" applyAlignment="1" applyProtection="1">
      <alignment horizontal="center" vertical="center" wrapText="1"/>
      <protection locked="0"/>
    </xf>
    <xf numFmtId="0" fontId="9" fillId="6" borderId="65" xfId="0" applyFont="1" applyFill="1" applyBorder="1" applyAlignment="1" applyProtection="1">
      <alignment horizontal="center" vertical="center" wrapText="1"/>
      <protection locked="0"/>
    </xf>
    <xf numFmtId="0" fontId="129" fillId="6" borderId="61" xfId="0" applyFont="1" applyFill="1" applyBorder="1" applyAlignment="1" applyProtection="1">
      <alignment horizontal="center" vertical="center"/>
      <protection locked="0"/>
    </xf>
    <xf numFmtId="0" fontId="129" fillId="6" borderId="63" xfId="0" applyFont="1" applyFill="1" applyBorder="1" applyAlignment="1" applyProtection="1">
      <alignment horizontal="center" vertical="center"/>
      <protection locked="0"/>
    </xf>
    <xf numFmtId="0" fontId="129" fillId="6" borderId="66" xfId="0" applyFont="1" applyFill="1" applyBorder="1" applyAlignment="1" applyProtection="1">
      <alignment horizontal="center" vertical="center"/>
      <protection locked="0"/>
    </xf>
    <xf numFmtId="0" fontId="129" fillId="6" borderId="67" xfId="0" applyFont="1" applyFill="1" applyBorder="1" applyAlignment="1" applyProtection="1">
      <alignment horizontal="center" vertical="center"/>
      <protection locked="0"/>
    </xf>
    <xf numFmtId="0" fontId="129" fillId="6" borderId="68" xfId="0" applyFont="1" applyFill="1" applyBorder="1" applyAlignment="1" applyProtection="1">
      <alignment horizontal="center" vertical="center"/>
      <protection locked="0"/>
    </xf>
    <xf numFmtId="0" fontId="4" fillId="6" borderId="69" xfId="0" applyFont="1" applyFill="1" applyBorder="1" applyAlignment="1" applyProtection="1">
      <alignment horizontal="center" vertical="top" wrapText="1"/>
      <protection locked="0"/>
    </xf>
    <xf numFmtId="0" fontId="9" fillId="6" borderId="70" xfId="0" applyFont="1" applyFill="1" applyBorder="1" applyAlignment="1" applyProtection="1">
      <alignment horizontal="center" vertical="top" wrapText="1"/>
      <protection locked="0"/>
    </xf>
    <xf numFmtId="0" fontId="4" fillId="6" borderId="71" xfId="0" applyFont="1" applyFill="1" applyBorder="1" applyAlignment="1" applyProtection="1">
      <alignment horizontal="center" vertical="top" wrapText="1"/>
      <protection locked="0"/>
    </xf>
    <xf numFmtId="0" fontId="7" fillId="6" borderId="60" xfId="0" applyFont="1" applyFill="1" applyBorder="1" applyAlignment="1" applyProtection="1">
      <alignment horizontal="center" vertical="top" wrapText="1"/>
      <protection locked="0"/>
    </xf>
    <xf numFmtId="0" fontId="129" fillId="6" borderId="70" xfId="0" applyFont="1" applyFill="1" applyBorder="1" applyAlignment="1" applyProtection="1">
      <alignment horizontal="center" vertical="top"/>
      <protection locked="0"/>
    </xf>
    <xf numFmtId="0" fontId="129" fillId="6" borderId="0" xfId="0" applyFont="1" applyFill="1" applyBorder="1" applyAlignment="1" applyProtection="1">
      <alignment horizontal="center" vertical="top"/>
      <protection locked="0"/>
    </xf>
    <xf numFmtId="0" fontId="129" fillId="6" borderId="72" xfId="0" applyFont="1" applyFill="1" applyBorder="1" applyAlignment="1" applyProtection="1">
      <alignment horizontal="center" vertical="top"/>
      <protection locked="0"/>
    </xf>
    <xf numFmtId="0" fontId="129" fillId="6" borderId="73"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center" wrapText="1"/>
      <protection locked="0"/>
    </xf>
    <xf numFmtId="0" fontId="4" fillId="6" borderId="74" xfId="0" applyFont="1" applyFill="1" applyBorder="1" applyAlignment="1" applyProtection="1">
      <alignment horizontal="center" vertical="center" wrapText="1"/>
      <protection locked="0"/>
    </xf>
    <xf numFmtId="0" fontId="4" fillId="6" borderId="75" xfId="0" applyFont="1" applyFill="1" applyBorder="1" applyAlignment="1" applyProtection="1">
      <alignment horizontal="center" vertical="center" wrapText="1"/>
      <protection locked="0"/>
    </xf>
    <xf numFmtId="0" fontId="4" fillId="6" borderId="47" xfId="0" applyFont="1" applyFill="1" applyBorder="1" applyAlignment="1" applyProtection="1">
      <alignment horizontal="center" vertical="center" wrapText="1"/>
      <protection locked="0"/>
    </xf>
    <xf numFmtId="0" fontId="129" fillId="6" borderId="74" xfId="0" applyFont="1" applyFill="1" applyBorder="1" applyAlignment="1" applyProtection="1">
      <alignment horizontal="center" vertical="center"/>
      <protection locked="0"/>
    </xf>
    <xf numFmtId="0" fontId="129" fillId="6" borderId="58" xfId="0" applyFont="1" applyFill="1" applyBorder="1" applyAlignment="1" applyProtection="1">
      <alignment horizontal="center" vertical="center"/>
      <protection locked="0"/>
    </xf>
    <xf numFmtId="0" fontId="129" fillId="6" borderId="76" xfId="0" applyFont="1" applyFill="1" applyBorder="1" applyAlignment="1" applyProtection="1">
      <alignment horizontal="center" vertical="center"/>
      <protection locked="0"/>
    </xf>
    <xf numFmtId="0" fontId="129" fillId="6" borderId="77" xfId="0" applyFont="1" applyFill="1" applyBorder="1" applyAlignment="1" applyProtection="1">
      <alignment horizontal="center" vertical="center"/>
      <protection locked="0"/>
    </xf>
    <xf numFmtId="184" fontId="8" fillId="7" borderId="78" xfId="0" applyNumberFormat="1" applyFont="1" applyFill="1" applyBorder="1" applyAlignment="1" applyProtection="1">
      <alignment horizontal="right" vertical="center"/>
      <protection locked="0"/>
    </xf>
    <xf numFmtId="184" fontId="8" fillId="7" borderId="79" xfId="0" applyNumberFormat="1" applyFont="1" applyFill="1" applyBorder="1" applyAlignment="1" applyProtection="1">
      <alignment horizontal="right" vertical="center"/>
      <protection locked="0"/>
    </xf>
    <xf numFmtId="184" fontId="8" fillId="0" borderId="80" xfId="0" applyNumberFormat="1" applyFont="1" applyFill="1" applyBorder="1" applyAlignment="1" applyProtection="1">
      <alignment horizontal="right" vertical="center" wrapText="1"/>
      <protection/>
    </xf>
    <xf numFmtId="0" fontId="129" fillId="0" borderId="0" xfId="0" applyFont="1" applyBorder="1" applyAlignment="1" applyProtection="1">
      <alignment horizontal="center" vertical="center"/>
      <protection locked="0"/>
    </xf>
    <xf numFmtId="184" fontId="8"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84" fontId="15" fillId="0" borderId="0" xfId="0" applyNumberFormat="1" applyFont="1" applyFill="1" applyBorder="1" applyAlignment="1" applyProtection="1">
      <alignment horizontal="left" vertical="center" wrapText="1"/>
      <protection locked="0"/>
    </xf>
    <xf numFmtId="184" fontId="5" fillId="0" borderId="0" xfId="0" applyNumberFormat="1" applyFont="1" applyAlignment="1" applyProtection="1">
      <alignment/>
      <protection locked="0"/>
    </xf>
    <xf numFmtId="184" fontId="8" fillId="0" borderId="0" xfId="0" applyNumberFormat="1" applyFont="1" applyAlignment="1" applyProtection="1">
      <alignment horizontal="right"/>
      <protection/>
    </xf>
    <xf numFmtId="0" fontId="15" fillId="0" borderId="0" xfId="0" applyFont="1" applyAlignment="1" applyProtection="1">
      <alignment horizontal="center" shrinkToFit="1"/>
      <protection locked="0"/>
    </xf>
    <xf numFmtId="0" fontId="15" fillId="0" borderId="0" xfId="0" applyFont="1" applyAlignment="1" applyProtection="1">
      <alignment horizontal="left" shrinkToFit="1"/>
      <protection locked="0"/>
    </xf>
    <xf numFmtId="0" fontId="15" fillId="0" borderId="0" xfId="0" applyFont="1" applyAlignment="1" applyProtection="1">
      <alignment horizontal="center" vertical="center" shrinkToFit="1"/>
      <protection locked="0"/>
    </xf>
    <xf numFmtId="0" fontId="139" fillId="0" borderId="81" xfId="0" applyFont="1" applyBorder="1" applyAlignment="1" applyProtection="1">
      <alignment horizontal="center" vertical="center"/>
      <protection locked="0"/>
    </xf>
    <xf numFmtId="0" fontId="140" fillId="0" borderId="82" xfId="0" applyFont="1" applyBorder="1" applyAlignment="1" applyProtection="1">
      <alignment horizontal="center" vertical="center"/>
      <protection locked="0"/>
    </xf>
    <xf numFmtId="184" fontId="141" fillId="0" borderId="83" xfId="0" applyNumberFormat="1" applyFont="1" applyBorder="1" applyAlignment="1" applyProtection="1">
      <alignment horizontal="center" vertical="center"/>
      <protection locked="0"/>
    </xf>
    <xf numFmtId="0" fontId="127" fillId="0" borderId="0" xfId="0" applyFont="1" applyBorder="1" applyAlignment="1" applyProtection="1">
      <alignment vertical="center"/>
      <protection locked="0"/>
    </xf>
    <xf numFmtId="0" fontId="23" fillId="0" borderId="0" xfId="0" applyFont="1" applyFill="1" applyBorder="1" applyAlignment="1" applyProtection="1">
      <alignment vertical="center" wrapText="1"/>
      <protection locked="0"/>
    </xf>
    <xf numFmtId="0" fontId="120" fillId="0" borderId="0" xfId="0" applyFont="1" applyBorder="1" applyAlignment="1" applyProtection="1">
      <alignment vertical="center"/>
      <protection locked="0"/>
    </xf>
    <xf numFmtId="0" fontId="8" fillId="0" borderId="0" xfId="0" applyFont="1" applyAlignment="1" applyProtection="1">
      <alignment horizontal="center" shrinkToFit="1"/>
      <protection locked="0"/>
    </xf>
    <xf numFmtId="0" fontId="5" fillId="0" borderId="0" xfId="0" applyFont="1" applyAlignment="1" applyProtection="1">
      <alignment horizontal="left" shrinkToFit="1"/>
      <protection locked="0"/>
    </xf>
    <xf numFmtId="38" fontId="5" fillId="0" borderId="0" xfId="0" applyNumberFormat="1" applyFont="1" applyFill="1" applyBorder="1" applyAlignment="1" applyProtection="1">
      <alignment shrinkToFit="1"/>
      <protection locked="0"/>
    </xf>
    <xf numFmtId="0" fontId="142" fillId="0" borderId="0" xfId="0" applyFont="1" applyAlignment="1" applyProtection="1">
      <alignment horizontal="right" vertical="center"/>
      <protection locked="0"/>
    </xf>
    <xf numFmtId="184" fontId="143" fillId="0" borderId="0" xfId="0" applyNumberFormat="1" applyFont="1" applyAlignment="1" applyProtection="1">
      <alignment horizontal="right" vertical="center"/>
      <protection/>
    </xf>
    <xf numFmtId="184" fontId="8" fillId="0" borderId="0" xfId="0" applyNumberFormat="1" applyFont="1" applyAlignment="1" applyProtection="1">
      <alignment/>
      <protection locked="0"/>
    </xf>
    <xf numFmtId="184" fontId="8" fillId="0" borderId="0" xfId="0" applyNumberFormat="1" applyFont="1" applyAlignment="1" applyProtection="1">
      <alignment horizontal="right"/>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4" fillId="0" borderId="0" xfId="0" applyFont="1" applyAlignment="1" applyProtection="1">
      <alignment horizontal="right" vertical="center"/>
      <protection locked="0"/>
    </xf>
    <xf numFmtId="0" fontId="145" fillId="0" borderId="0" xfId="0" applyFont="1" applyBorder="1" applyAlignment="1" applyProtection="1">
      <alignment horizontal="left" vertical="center"/>
      <protection locked="0"/>
    </xf>
    <xf numFmtId="0" fontId="146" fillId="0" borderId="0" xfId="0" applyFont="1" applyAlignment="1" applyProtection="1">
      <alignment horizontal="right" vertical="center"/>
      <protection locked="0"/>
    </xf>
    <xf numFmtId="0" fontId="147" fillId="0" borderId="0" xfId="0" applyFont="1" applyAlignment="1" applyProtection="1">
      <alignment horizontal="right" vertical="center"/>
      <protection locked="0"/>
    </xf>
    <xf numFmtId="184" fontId="127" fillId="0" borderId="0" xfId="0" applyNumberFormat="1" applyFont="1" applyBorder="1" applyAlignment="1" applyProtection="1">
      <alignment/>
      <protection locked="0"/>
    </xf>
    <xf numFmtId="38" fontId="5" fillId="0" borderId="0" xfId="0" applyNumberFormat="1" applyFont="1" applyFill="1" applyBorder="1" applyAlignment="1" applyProtection="1">
      <alignment vertical="center" shrinkToFit="1"/>
      <protection locked="0"/>
    </xf>
    <xf numFmtId="38" fontId="120" fillId="0" borderId="0" xfId="0" applyNumberFormat="1" applyFont="1" applyAlignment="1" applyProtection="1">
      <alignment vertical="center"/>
      <protection locked="0"/>
    </xf>
    <xf numFmtId="0" fontId="148" fillId="0" borderId="0" xfId="0" applyFont="1" applyAlignment="1">
      <alignment horizontal="right" vertical="center"/>
    </xf>
    <xf numFmtId="0" fontId="149" fillId="0" borderId="0" xfId="0" applyFont="1" applyAlignment="1">
      <alignment vertical="center"/>
    </xf>
    <xf numFmtId="190" fontId="4" fillId="6" borderId="84" xfId="50" applyNumberFormat="1" applyFont="1" applyFill="1" applyBorder="1" applyAlignment="1" applyProtection="1">
      <alignment horizontal="center" vertical="center"/>
      <protection/>
    </xf>
    <xf numFmtId="0" fontId="150" fillId="0" borderId="85" xfId="0" applyFont="1" applyFill="1" applyBorder="1" applyAlignment="1">
      <alignment horizontal="center" vertical="center"/>
    </xf>
    <xf numFmtId="0" fontId="150" fillId="0" borderId="54" xfId="0" applyFont="1" applyFill="1" applyBorder="1" applyAlignment="1">
      <alignment horizontal="center" vertical="center"/>
    </xf>
    <xf numFmtId="0" fontId="150" fillId="0" borderId="86" xfId="0" applyFont="1" applyFill="1" applyBorder="1" applyAlignment="1">
      <alignment horizontal="center" vertical="center"/>
    </xf>
    <xf numFmtId="0" fontId="116" fillId="33" borderId="37" xfId="0" applyFont="1" applyFill="1" applyBorder="1" applyAlignment="1" applyProtection="1">
      <alignment horizontal="center" vertical="center" wrapText="1"/>
      <protection locked="0"/>
    </xf>
    <xf numFmtId="0" fontId="116" fillId="33" borderId="87" xfId="0" applyFont="1" applyFill="1" applyBorder="1" applyAlignment="1" applyProtection="1">
      <alignment horizontal="center" vertical="center" wrapText="1"/>
      <protection locked="0"/>
    </xf>
    <xf numFmtId="184" fontId="6" fillId="0" borderId="36" xfId="0" applyNumberFormat="1" applyFont="1" applyBorder="1" applyAlignment="1" applyProtection="1">
      <alignment horizontal="right" vertical="center" wrapText="1"/>
      <protection/>
    </xf>
    <xf numFmtId="184" fontId="6" fillId="33" borderId="88" xfId="0" applyNumberFormat="1" applyFont="1" applyFill="1" applyBorder="1" applyAlignment="1" applyProtection="1">
      <alignment horizontal="right" vertical="center" wrapText="1"/>
      <protection/>
    </xf>
    <xf numFmtId="184" fontId="6" fillId="0" borderId="88"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locked="0"/>
    </xf>
    <xf numFmtId="186" fontId="109" fillId="34" borderId="89" xfId="0" applyNumberFormat="1" applyFont="1" applyFill="1" applyBorder="1" applyAlignment="1" applyProtection="1">
      <alignment horizontal="right" vertical="center" wrapText="1"/>
      <protection/>
    </xf>
    <xf numFmtId="186" fontId="109" fillId="33" borderId="90" xfId="0" applyNumberFormat="1" applyFont="1" applyFill="1" applyBorder="1" applyAlignment="1" applyProtection="1">
      <alignment horizontal="right" vertical="center" wrapText="1"/>
      <protection/>
    </xf>
    <xf numFmtId="186" fontId="109" fillId="33" borderId="91" xfId="0" applyNumberFormat="1" applyFont="1" applyFill="1" applyBorder="1" applyAlignment="1" applyProtection="1">
      <alignment horizontal="right" vertical="center" wrapText="1"/>
      <protection/>
    </xf>
    <xf numFmtId="0" fontId="0" fillId="0" borderId="0" xfId="0" applyFont="1" applyFill="1" applyAlignment="1" applyProtection="1">
      <alignment horizontal="left" vertical="center"/>
      <protection locked="0"/>
    </xf>
    <xf numFmtId="0" fontId="126" fillId="0" borderId="0" xfId="0" applyFont="1" applyAlignment="1" applyProtection="1">
      <alignment horizontal="right" vertical="center"/>
      <protection locked="0"/>
    </xf>
    <xf numFmtId="0" fontId="13" fillId="0" borderId="92" xfId="0" applyFont="1" applyFill="1" applyBorder="1" applyAlignment="1" applyProtection="1">
      <alignment vertical="center"/>
      <protection/>
    </xf>
    <xf numFmtId="0" fontId="5" fillId="0" borderId="92" xfId="0" applyFont="1" applyBorder="1" applyAlignment="1" applyProtection="1">
      <alignment vertical="center"/>
      <protection/>
    </xf>
    <xf numFmtId="0" fontId="9" fillId="0" borderId="0" xfId="0" applyFont="1" applyFill="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51" fillId="0" borderId="0" xfId="0" applyFont="1" applyFill="1" applyBorder="1" applyAlignment="1" applyProtection="1">
      <alignment vertical="center"/>
      <protection/>
    </xf>
    <xf numFmtId="0" fontId="151" fillId="0" borderId="0" xfId="0" applyFont="1" applyBorder="1" applyAlignment="1" applyProtection="1">
      <alignment vertical="center"/>
      <protection/>
    </xf>
    <xf numFmtId="0" fontId="13" fillId="0" borderId="93" xfId="0" applyFont="1" applyBorder="1" applyAlignment="1" applyProtection="1">
      <alignment vertical="center"/>
      <protection/>
    </xf>
    <xf numFmtId="0" fontId="113" fillId="0" borderId="93" xfId="0" applyFont="1" applyBorder="1" applyAlignment="1" applyProtection="1">
      <alignment horizontal="right" vertical="center"/>
      <protection/>
    </xf>
    <xf numFmtId="0" fontId="13" fillId="0" borderId="93" xfId="0" applyFont="1" applyFill="1" applyBorder="1" applyAlignment="1" applyProtection="1">
      <alignment vertical="center"/>
      <protection/>
    </xf>
    <xf numFmtId="0" fontId="13" fillId="0" borderId="94" xfId="0" applyFont="1" applyFill="1" applyBorder="1" applyAlignment="1" applyProtection="1">
      <alignment vertical="center"/>
      <protection/>
    </xf>
    <xf numFmtId="0" fontId="152" fillId="0" borderId="0" xfId="0" applyFont="1" applyFill="1" applyBorder="1" applyAlignment="1">
      <alignment vertical="center" wrapText="1"/>
    </xf>
    <xf numFmtId="0" fontId="149" fillId="0" borderId="0" xfId="0" applyFont="1" applyFill="1" applyBorder="1" applyAlignment="1">
      <alignment vertical="center"/>
    </xf>
    <xf numFmtId="0" fontId="7" fillId="0" borderId="35"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74"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184" fontId="8" fillId="0" borderId="95" xfId="0" applyNumberFormat="1" applyFont="1" applyFill="1" applyBorder="1" applyAlignment="1" applyProtection="1">
      <alignment horizontal="right" vertical="center" wrapText="1"/>
      <protection/>
    </xf>
    <xf numFmtId="184" fontId="8" fillId="0" borderId="96" xfId="0" applyNumberFormat="1" applyFont="1" applyFill="1" applyBorder="1" applyAlignment="1" applyProtection="1">
      <alignment horizontal="right" vertical="center" wrapText="1"/>
      <protection/>
    </xf>
    <xf numFmtId="0" fontId="7" fillId="0" borderId="97" xfId="0" applyFont="1" applyBorder="1" applyAlignment="1" applyProtection="1">
      <alignment horizontal="center" vertical="top" wrapText="1"/>
      <protection locked="0"/>
    </xf>
    <xf numFmtId="184" fontId="153" fillId="38" borderId="98" xfId="0" applyNumberFormat="1" applyFont="1" applyFill="1" applyBorder="1" applyAlignment="1" applyProtection="1">
      <alignment vertical="center"/>
      <protection/>
    </xf>
    <xf numFmtId="0" fontId="93" fillId="39" borderId="0" xfId="44" applyFill="1" applyAlignment="1" applyProtection="1">
      <alignment vertical="center"/>
      <protection/>
    </xf>
    <xf numFmtId="0" fontId="0" fillId="0" borderId="0" xfId="0" applyFont="1" applyAlignment="1" applyProtection="1">
      <alignment vertical="center"/>
      <protection locked="0"/>
    </xf>
    <xf numFmtId="0" fontId="116" fillId="0" borderId="29" xfId="0" applyFont="1" applyBorder="1" applyAlignment="1" applyProtection="1">
      <alignment horizontal="center" vertical="top" shrinkToFit="1"/>
      <protection locked="0"/>
    </xf>
    <xf numFmtId="0" fontId="116" fillId="0" borderId="29" xfId="0" applyFont="1" applyBorder="1" applyAlignment="1" applyProtection="1">
      <alignment horizontal="center" vertical="top" wrapText="1"/>
      <protection locked="0"/>
    </xf>
    <xf numFmtId="190" fontId="13" fillId="0" borderId="0" xfId="0" applyNumberFormat="1" applyFont="1" applyAlignment="1" applyProtection="1">
      <alignment vertical="center"/>
      <protection/>
    </xf>
    <xf numFmtId="0" fontId="108"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0" fontId="0" fillId="0" borderId="0" xfId="0"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0" borderId="0" xfId="50" applyFont="1" applyAlignment="1" applyProtection="1">
      <alignment horizontal="right" vertical="center" wrapText="1"/>
      <protection/>
    </xf>
    <xf numFmtId="38" fontId="0" fillId="0" borderId="10" xfId="5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vertical="center" wrapText="1"/>
      <protection/>
    </xf>
    <xf numFmtId="38" fontId="126" fillId="35" borderId="10" xfId="50" applyFont="1" applyFill="1" applyBorder="1" applyAlignment="1" applyProtection="1">
      <alignment vertical="center" wrapText="1"/>
      <protection locked="0"/>
    </xf>
    <xf numFmtId="38" fontId="0" fillId="35" borderId="10" xfId="50" applyFont="1" applyFill="1" applyBorder="1" applyAlignment="1" applyProtection="1">
      <alignment vertical="center" wrapText="1"/>
      <protection locked="0"/>
    </xf>
    <xf numFmtId="38" fontId="0" fillId="0" borderId="10" xfId="50" applyFont="1" applyFill="1" applyBorder="1" applyAlignment="1" applyProtection="1">
      <alignment vertical="center" wrapText="1"/>
      <protection/>
    </xf>
    <xf numFmtId="205" fontId="0" fillId="0" borderId="10" xfId="50" applyNumberFormat="1" applyFont="1" applyBorder="1" applyAlignment="1" applyProtection="1">
      <alignment horizontal="center" vertical="center" wrapText="1"/>
      <protection/>
    </xf>
    <xf numFmtId="38" fontId="0" fillId="0" borderId="10" xfId="50" applyFont="1" applyBorder="1" applyAlignment="1" applyProtection="1">
      <alignment vertical="center" wrapText="1"/>
      <protection/>
    </xf>
    <xf numFmtId="0" fontId="126" fillId="0" borderId="0" xfId="0" applyFont="1" applyAlignment="1" applyProtection="1">
      <alignment vertical="center"/>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107" fillId="0" borderId="0" xfId="0" applyFont="1" applyFill="1" applyBorder="1" applyAlignment="1" applyProtection="1">
      <alignment vertical="center"/>
      <protection locked="0"/>
    </xf>
    <xf numFmtId="205" fontId="21" fillId="39" borderId="60"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xf>
    <xf numFmtId="0" fontId="21" fillId="0" borderId="63" xfId="0" applyFont="1" applyFill="1" applyBorder="1" applyAlignment="1" applyProtection="1">
      <alignment vertical="center"/>
      <protection/>
    </xf>
    <xf numFmtId="38" fontId="0" fillId="0" borderId="10" xfId="50" applyFont="1" applyBorder="1" applyAlignment="1">
      <alignment horizontal="center" vertical="center"/>
    </xf>
    <xf numFmtId="40" fontId="0" fillId="0" borderId="10" xfId="50" applyNumberFormat="1" applyFont="1" applyBorder="1" applyAlignment="1">
      <alignment horizontal="center" vertical="center"/>
    </xf>
    <xf numFmtId="38" fontId="0" fillId="0" borderId="10" xfId="50" applyFont="1" applyBorder="1" applyAlignment="1" quotePrefix="1">
      <alignment vertical="center"/>
    </xf>
    <xf numFmtId="38" fontId="0" fillId="0" borderId="10" xfId="50" applyFont="1" applyBorder="1" applyAlignment="1" quotePrefix="1">
      <alignment horizontal="center" vertical="center"/>
    </xf>
    <xf numFmtId="40" fontId="0" fillId="0" borderId="10" xfId="50" applyNumberFormat="1" applyFont="1" applyBorder="1" applyAlignment="1" quotePrefix="1">
      <alignment vertical="center"/>
    </xf>
    <xf numFmtId="38" fontId="0" fillId="0" borderId="10" xfId="50" applyFont="1" applyBorder="1" applyAlignment="1">
      <alignment vertical="center"/>
    </xf>
    <xf numFmtId="40" fontId="0" fillId="0" borderId="10" xfId="50" applyNumberFormat="1" applyFont="1" applyBorder="1" applyAlignment="1">
      <alignment vertical="center"/>
    </xf>
    <xf numFmtId="38" fontId="0" fillId="0" borderId="0" xfId="50" applyFont="1" applyAlignment="1">
      <alignment vertical="center"/>
    </xf>
    <xf numFmtId="40" fontId="0" fillId="0" borderId="0" xfId="50" applyNumberFormat="1" applyFont="1" applyAlignment="1">
      <alignment vertical="center"/>
    </xf>
    <xf numFmtId="0" fontId="15" fillId="0" borderId="17" xfId="0" applyFont="1" applyFill="1" applyBorder="1" applyAlignment="1" applyProtection="1">
      <alignment horizontal="center" vertical="center" wrapText="1"/>
      <protection/>
    </xf>
    <xf numFmtId="0" fontId="126" fillId="0" borderId="99" xfId="0" applyFont="1" applyFill="1" applyBorder="1" applyAlignment="1" applyProtection="1">
      <alignment horizontal="center" vertical="center"/>
      <protection/>
    </xf>
    <xf numFmtId="0" fontId="150" fillId="0" borderId="100" xfId="0" applyFont="1" applyFill="1" applyBorder="1" applyAlignment="1" applyProtection="1">
      <alignment horizontal="center" vertical="center"/>
      <protection/>
    </xf>
    <xf numFmtId="0" fontId="150" fillId="0" borderId="100" xfId="0" applyFont="1" applyFill="1" applyBorder="1" applyAlignment="1">
      <alignment horizontal="center" vertical="center"/>
    </xf>
    <xf numFmtId="0" fontId="9" fillId="0" borderId="101" xfId="0" applyFont="1" applyFill="1" applyBorder="1" applyAlignment="1" applyProtection="1">
      <alignment vertical="center" wrapText="1"/>
      <protection/>
    </xf>
    <xf numFmtId="0" fontId="150" fillId="0" borderId="102" xfId="0" applyFont="1" applyFill="1" applyBorder="1" applyAlignment="1" applyProtection="1">
      <alignment horizontal="center" vertical="center"/>
      <protection/>
    </xf>
    <xf numFmtId="0" fontId="150" fillId="0" borderId="102" xfId="0" applyFont="1" applyFill="1" applyBorder="1" applyAlignment="1">
      <alignment horizontal="center" vertical="center"/>
    </xf>
    <xf numFmtId="0" fontId="9" fillId="0" borderId="103" xfId="0" applyFont="1" applyFill="1" applyBorder="1" applyAlignment="1" applyProtection="1">
      <alignment vertical="center" wrapText="1"/>
      <protection/>
    </xf>
    <xf numFmtId="38" fontId="8" fillId="0" borderId="104" xfId="50" applyFont="1" applyFill="1" applyBorder="1" applyAlignment="1" applyProtection="1">
      <alignment horizontal="right" vertical="center"/>
      <protection/>
    </xf>
    <xf numFmtId="184" fontId="8" fillId="0" borderId="50" xfId="0" applyNumberFormat="1" applyFont="1" applyFill="1" applyBorder="1" applyAlignment="1" applyProtection="1">
      <alignment horizontal="right" vertical="center" wrapText="1"/>
      <protection/>
    </xf>
    <xf numFmtId="38" fontId="8" fillId="0" borderId="105" xfId="50" applyFont="1" applyFill="1" applyBorder="1" applyAlignment="1" applyProtection="1">
      <alignment horizontal="right" vertical="center"/>
      <protection/>
    </xf>
    <xf numFmtId="184" fontId="8" fillId="0" borderId="51" xfId="0" applyNumberFormat="1" applyFont="1" applyFill="1" applyBorder="1" applyAlignment="1" applyProtection="1">
      <alignment horizontal="right" vertical="center" wrapText="1"/>
      <protection/>
    </xf>
    <xf numFmtId="0" fontId="126" fillId="0" borderId="84" xfId="0" applyFont="1" applyFill="1" applyBorder="1" applyAlignment="1" applyProtection="1">
      <alignment horizontal="center" vertical="center"/>
      <protection/>
    </xf>
    <xf numFmtId="0" fontId="126" fillId="0" borderId="43" xfId="0" applyFont="1" applyFill="1" applyBorder="1" applyAlignment="1" applyProtection="1">
      <alignment horizontal="center" vertical="center"/>
      <protection/>
    </xf>
    <xf numFmtId="184" fontId="8" fillId="0" borderId="74" xfId="0" applyNumberFormat="1" applyFont="1" applyFill="1" applyBorder="1" applyAlignment="1" applyProtection="1">
      <alignment horizontal="right" vertical="center" wrapText="1"/>
      <protection/>
    </xf>
    <xf numFmtId="0" fontId="9" fillId="0" borderId="10" xfId="0" applyFont="1" applyFill="1" applyBorder="1" applyAlignment="1" applyProtection="1">
      <alignment horizontal="center" vertical="center"/>
      <protection/>
    </xf>
    <xf numFmtId="0" fontId="9" fillId="0" borderId="56" xfId="0" applyFont="1" applyFill="1" applyBorder="1" applyAlignment="1" applyProtection="1">
      <alignment horizontal="center" vertical="top" wrapText="1"/>
      <protection/>
    </xf>
    <xf numFmtId="0" fontId="9" fillId="0" borderId="69"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184" fontId="8" fillId="0" borderId="100" xfId="0" applyNumberFormat="1" applyFont="1" applyFill="1" applyBorder="1" applyAlignment="1" applyProtection="1">
      <alignment horizontal="right" vertical="center" wrapText="1"/>
      <protection/>
    </xf>
    <xf numFmtId="38" fontId="8" fillId="0" borderId="100" xfId="50" applyFont="1" applyFill="1" applyBorder="1" applyAlignment="1" applyProtection="1">
      <alignment horizontal="center" vertical="center"/>
      <protection/>
    </xf>
    <xf numFmtId="38" fontId="8" fillId="0" borderId="100" xfId="50" applyFont="1" applyFill="1" applyBorder="1" applyAlignment="1" applyProtection="1">
      <alignment vertical="center"/>
      <protection/>
    </xf>
    <xf numFmtId="184" fontId="8" fillId="0" borderId="102" xfId="0" applyNumberFormat="1" applyFont="1" applyFill="1" applyBorder="1" applyAlignment="1" applyProtection="1">
      <alignment horizontal="right" vertical="center" wrapText="1"/>
      <protection/>
    </xf>
    <xf numFmtId="38" fontId="8" fillId="0" borderId="102" xfId="50" applyFont="1" applyFill="1" applyBorder="1" applyAlignment="1" applyProtection="1">
      <alignment horizontal="center" vertical="center"/>
      <protection/>
    </xf>
    <xf numFmtId="38" fontId="8" fillId="0" borderId="102" xfId="50" applyFont="1" applyFill="1" applyBorder="1" applyAlignment="1" applyProtection="1">
      <alignment vertical="center"/>
      <protection/>
    </xf>
    <xf numFmtId="184" fontId="5" fillId="0" borderId="10" xfId="0" applyNumberFormat="1" applyFont="1" applyFill="1" applyBorder="1" applyAlignment="1" applyProtection="1">
      <alignment vertical="center" wrapText="1"/>
      <protection/>
    </xf>
    <xf numFmtId="184" fontId="5" fillId="0" borderId="10" xfId="0" applyNumberFormat="1" applyFont="1" applyFill="1" applyBorder="1" applyAlignment="1" applyProtection="1">
      <alignment vertical="center" shrinkToFit="1"/>
      <protection/>
    </xf>
    <xf numFmtId="0" fontId="5" fillId="0" borderId="10" xfId="0" applyFont="1" applyFill="1" applyBorder="1" applyAlignment="1" applyProtection="1">
      <alignment vertical="center"/>
      <protection/>
    </xf>
    <xf numFmtId="184" fontId="8" fillId="0" borderId="100" xfId="0" applyNumberFormat="1" applyFont="1" applyFill="1" applyBorder="1" applyAlignment="1" applyProtection="1">
      <alignment horizontal="right" vertical="center"/>
      <protection/>
    </xf>
    <xf numFmtId="0" fontId="4" fillId="0" borderId="100" xfId="0" applyFont="1" applyFill="1" applyBorder="1" applyAlignment="1" applyProtection="1">
      <alignment horizontal="center" vertical="center" wrapText="1"/>
      <protection locked="0"/>
    </xf>
    <xf numFmtId="184" fontId="8" fillId="0" borderId="102" xfId="0" applyNumberFormat="1" applyFont="1" applyFill="1" applyBorder="1" applyAlignment="1" applyProtection="1">
      <alignment horizontal="right" vertical="center"/>
      <protection/>
    </xf>
    <xf numFmtId="0" fontId="4" fillId="0" borderId="102"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xf>
    <xf numFmtId="0" fontId="132" fillId="0" borderId="10" xfId="0" applyFont="1" applyFill="1" applyBorder="1" applyAlignment="1" applyProtection="1">
      <alignment horizontal="center" vertical="center"/>
      <protection/>
    </xf>
    <xf numFmtId="38" fontId="8" fillId="0" borderId="10" xfId="50" applyNumberFormat="1" applyFont="1" applyFill="1" applyBorder="1" applyAlignment="1" applyProtection="1">
      <alignment horizontal="right" vertical="center"/>
      <protection/>
    </xf>
    <xf numFmtId="38" fontId="8" fillId="0" borderId="10" xfId="50" applyNumberFormat="1" applyFont="1" applyFill="1" applyBorder="1" applyAlignment="1" applyProtection="1">
      <alignment vertical="center"/>
      <protection/>
    </xf>
    <xf numFmtId="0" fontId="132" fillId="0" borderId="26" xfId="0" applyFont="1" applyFill="1" applyBorder="1" applyAlignment="1" applyProtection="1">
      <alignment horizontal="center" vertical="center"/>
      <protection/>
    </xf>
    <xf numFmtId="190" fontId="132" fillId="0" borderId="10" xfId="0" applyNumberFormat="1" applyFont="1" applyFill="1" applyBorder="1" applyAlignment="1" applyProtection="1">
      <alignment horizontal="center" vertical="center"/>
      <protection/>
    </xf>
    <xf numFmtId="184" fontId="132" fillId="0" borderId="84" xfId="0" applyNumberFormat="1" applyFont="1" applyFill="1" applyBorder="1" applyAlignment="1" applyProtection="1">
      <alignment horizontal="right" vertical="center"/>
      <protection/>
    </xf>
    <xf numFmtId="184" fontId="8" fillId="0" borderId="106" xfId="0" applyNumberFormat="1" applyFont="1" applyFill="1" applyBorder="1" applyAlignment="1" applyProtection="1">
      <alignment horizontal="right" vertical="center"/>
      <protection/>
    </xf>
    <xf numFmtId="0" fontId="23" fillId="0" borderId="107" xfId="0" applyFont="1" applyFill="1" applyBorder="1" applyAlignment="1" applyProtection="1">
      <alignment horizontal="center" vertical="center" wrapText="1"/>
      <protection locked="0"/>
    </xf>
    <xf numFmtId="184" fontId="8" fillId="0" borderId="108" xfId="0" applyNumberFormat="1" applyFont="1" applyFill="1" applyBorder="1" applyAlignment="1" applyProtection="1">
      <alignment horizontal="right" vertical="center"/>
      <protection/>
    </xf>
    <xf numFmtId="0" fontId="23" fillId="0" borderId="109" xfId="0" applyFont="1" applyFill="1" applyBorder="1" applyAlignment="1" applyProtection="1">
      <alignment horizontal="center" vertical="center" wrapText="1"/>
      <protection locked="0"/>
    </xf>
    <xf numFmtId="0" fontId="129" fillId="0" borderId="0" xfId="0" applyFont="1" applyFill="1" applyBorder="1" applyAlignment="1" applyProtection="1">
      <alignment horizontal="center" vertical="center"/>
      <protection locked="0"/>
    </xf>
    <xf numFmtId="184" fontId="8" fillId="0" borderId="85" xfId="0" applyNumberFormat="1" applyFont="1" applyFill="1" applyBorder="1" applyAlignment="1" applyProtection="1">
      <alignment horizontal="right" vertical="center" wrapText="1"/>
      <protection/>
    </xf>
    <xf numFmtId="38" fontId="8" fillId="0" borderId="110" xfId="50" applyFont="1" applyFill="1" applyBorder="1" applyAlignment="1" applyProtection="1">
      <alignment vertical="center"/>
      <protection/>
    </xf>
    <xf numFmtId="38" fontId="8" fillId="0" borderId="111" xfId="50" applyFont="1" applyFill="1" applyBorder="1" applyAlignment="1" applyProtection="1">
      <alignment vertical="center"/>
      <protection/>
    </xf>
    <xf numFmtId="38" fontId="8" fillId="0" borderId="50" xfId="50" applyFont="1" applyFill="1" applyBorder="1" applyAlignment="1" applyProtection="1">
      <alignment vertical="center"/>
      <protection/>
    </xf>
    <xf numFmtId="184" fontId="8" fillId="0" borderId="50" xfId="0" applyNumberFormat="1" applyFont="1" applyFill="1" applyBorder="1" applyAlignment="1" applyProtection="1">
      <alignment horizontal="center" vertical="center"/>
      <protection/>
    </xf>
    <xf numFmtId="184" fontId="8" fillId="0" borderId="85" xfId="0" applyNumberFormat="1" applyFont="1" applyFill="1" applyBorder="1" applyAlignment="1" applyProtection="1">
      <alignment horizontal="right" vertical="center"/>
      <protection/>
    </xf>
    <xf numFmtId="184" fontId="8" fillId="0" borderId="112" xfId="0" applyNumberFormat="1" applyFont="1" applyFill="1" applyBorder="1" applyAlignment="1" applyProtection="1">
      <alignment horizontal="right" vertical="center"/>
      <protection/>
    </xf>
    <xf numFmtId="184" fontId="8" fillId="0" borderId="59" xfId="0" applyNumberFormat="1" applyFont="1" applyFill="1" applyBorder="1" applyAlignment="1" applyProtection="1">
      <alignment horizontal="center" vertical="center"/>
      <protection/>
    </xf>
    <xf numFmtId="184" fontId="8" fillId="0" borderId="54" xfId="0" applyNumberFormat="1" applyFont="1" applyFill="1" applyBorder="1" applyAlignment="1" applyProtection="1">
      <alignment horizontal="right" vertical="center" wrapText="1"/>
      <protection/>
    </xf>
    <xf numFmtId="38" fontId="8" fillId="0" borderId="113" xfId="50" applyFont="1" applyFill="1" applyBorder="1" applyAlignment="1" applyProtection="1">
      <alignment vertical="center"/>
      <protection/>
    </xf>
    <xf numFmtId="38" fontId="8" fillId="0" borderId="114" xfId="50" applyFont="1" applyFill="1" applyBorder="1" applyAlignment="1" applyProtection="1">
      <alignment vertical="center"/>
      <protection/>
    </xf>
    <xf numFmtId="38" fontId="8" fillId="0" borderId="51" xfId="50" applyFont="1" applyFill="1" applyBorder="1" applyAlignment="1" applyProtection="1">
      <alignment vertical="center"/>
      <protection/>
    </xf>
    <xf numFmtId="184" fontId="8" fillId="0" borderId="51" xfId="0" applyNumberFormat="1" applyFont="1" applyFill="1" applyBorder="1" applyAlignment="1" applyProtection="1">
      <alignment horizontal="center" vertical="center"/>
      <protection/>
    </xf>
    <xf numFmtId="184" fontId="8" fillId="0" borderId="54" xfId="0" applyNumberFormat="1" applyFont="1" applyFill="1" applyBorder="1" applyAlignment="1" applyProtection="1">
      <alignment horizontal="right" vertical="center"/>
      <protection/>
    </xf>
    <xf numFmtId="184" fontId="8" fillId="0" borderId="115" xfId="0" applyNumberFormat="1" applyFont="1" applyFill="1" applyBorder="1" applyAlignment="1" applyProtection="1">
      <alignment horizontal="right" vertical="center"/>
      <protection/>
    </xf>
    <xf numFmtId="184" fontId="8" fillId="0" borderId="55" xfId="0" applyNumberFormat="1" applyFont="1" applyFill="1" applyBorder="1" applyAlignment="1" applyProtection="1">
      <alignment horizontal="center" vertical="center"/>
      <protection/>
    </xf>
    <xf numFmtId="184" fontId="8" fillId="0" borderId="116" xfId="0" applyNumberFormat="1" applyFont="1" applyFill="1" applyBorder="1" applyAlignment="1" applyProtection="1">
      <alignment horizontal="center" vertical="center"/>
      <protection/>
    </xf>
    <xf numFmtId="0" fontId="8" fillId="0" borderId="117" xfId="0" applyFont="1" applyFill="1" applyBorder="1" applyAlignment="1" applyProtection="1">
      <alignment horizontal="center" vertical="center"/>
      <protection locked="0"/>
    </xf>
    <xf numFmtId="184" fontId="8" fillId="0" borderId="118" xfId="0" applyNumberFormat="1" applyFont="1" applyFill="1" applyBorder="1" applyAlignment="1" applyProtection="1">
      <alignment horizontal="center" vertical="center"/>
      <protection locked="0"/>
    </xf>
    <xf numFmtId="0" fontId="8" fillId="0" borderId="119" xfId="0" applyFont="1" applyFill="1" applyBorder="1" applyAlignment="1" applyProtection="1">
      <alignment horizontal="center" vertical="center"/>
      <protection locked="0"/>
    </xf>
    <xf numFmtId="0" fontId="154" fillId="0" borderId="120" xfId="0" applyFont="1" applyFill="1" applyBorder="1" applyAlignment="1" applyProtection="1">
      <alignment vertical="center"/>
      <protection locked="0"/>
    </xf>
    <xf numFmtId="184" fontId="152" fillId="0" borderId="121" xfId="0" applyNumberFormat="1" applyFont="1" applyFill="1" applyBorder="1" applyAlignment="1" applyProtection="1">
      <alignment vertical="center"/>
      <protection/>
    </xf>
    <xf numFmtId="184" fontId="152" fillId="0" borderId="122" xfId="0" applyNumberFormat="1" applyFont="1" applyFill="1" applyBorder="1" applyAlignment="1" applyProtection="1">
      <alignment vertical="center"/>
      <protection/>
    </xf>
    <xf numFmtId="0" fontId="154" fillId="0" borderId="123" xfId="0" applyFont="1" applyFill="1" applyBorder="1" applyAlignment="1" applyProtection="1">
      <alignment horizontal="center" vertical="center"/>
      <protection locked="0"/>
    </xf>
    <xf numFmtId="184" fontId="152" fillId="0" borderId="124" xfId="0" applyNumberFormat="1" applyFont="1" applyFill="1" applyBorder="1" applyAlignment="1" applyProtection="1">
      <alignment vertical="center"/>
      <protection/>
    </xf>
    <xf numFmtId="184" fontId="152" fillId="0" borderId="125" xfId="0" applyNumberFormat="1" applyFont="1" applyFill="1" applyBorder="1" applyAlignment="1" applyProtection="1">
      <alignment vertical="center"/>
      <protection/>
    </xf>
    <xf numFmtId="0" fontId="9" fillId="0" borderId="126" xfId="0" applyFont="1" applyFill="1" applyBorder="1" applyAlignment="1" applyProtection="1">
      <alignment horizontal="center" vertical="center"/>
      <protection locked="0"/>
    </xf>
    <xf numFmtId="184" fontId="13" fillId="0" borderId="0" xfId="0" applyNumberFormat="1" applyFont="1" applyFill="1" applyAlignment="1" applyProtection="1">
      <alignment horizontal="left" vertical="center" wrapText="1"/>
      <protection locked="0"/>
    </xf>
    <xf numFmtId="184" fontId="8" fillId="0" borderId="0" xfId="0" applyNumberFormat="1" applyFont="1" applyFill="1" applyAlignment="1" applyProtection="1">
      <alignment horizontal="right" vertical="center"/>
      <protection/>
    </xf>
    <xf numFmtId="184" fontId="127" fillId="0" borderId="127" xfId="0" applyNumberFormat="1" applyFont="1" applyFill="1" applyBorder="1" applyAlignment="1" applyProtection="1">
      <alignment vertical="center"/>
      <protection/>
    </xf>
    <xf numFmtId="184" fontId="5" fillId="0" borderId="0" xfId="0" applyNumberFormat="1" applyFont="1" applyFill="1" applyAlignment="1" applyProtection="1">
      <alignment wrapText="1" shrinkToFit="1"/>
      <protection locked="0"/>
    </xf>
    <xf numFmtId="184" fontId="8" fillId="0" borderId="0" xfId="0" applyNumberFormat="1" applyFont="1" applyFill="1" applyAlignment="1" applyProtection="1">
      <alignment horizontal="right"/>
      <protection/>
    </xf>
    <xf numFmtId="184" fontId="5" fillId="0" borderId="0" xfId="0" applyNumberFormat="1" applyFont="1" applyFill="1" applyAlignment="1" applyProtection="1">
      <alignment shrinkToFit="1"/>
      <protection locked="0"/>
    </xf>
    <xf numFmtId="184" fontId="5" fillId="0" borderId="0" xfId="0" applyNumberFormat="1" applyFont="1" applyFill="1" applyAlignment="1" applyProtection="1">
      <alignment/>
      <protection locked="0"/>
    </xf>
    <xf numFmtId="184" fontId="127" fillId="0" borderId="128" xfId="0" applyNumberFormat="1" applyFont="1" applyFill="1" applyBorder="1" applyAlignment="1" applyProtection="1">
      <alignment vertical="center"/>
      <protection/>
    </xf>
    <xf numFmtId="0" fontId="120" fillId="0" borderId="0" xfId="0" applyFont="1" applyFill="1" applyBorder="1" applyAlignment="1" applyProtection="1">
      <alignment vertical="center"/>
      <protection locked="0"/>
    </xf>
    <xf numFmtId="184" fontId="14" fillId="0" borderId="98" xfId="0" applyNumberFormat="1" applyFont="1" applyFill="1" applyBorder="1" applyAlignment="1" applyProtection="1">
      <alignment vertical="center"/>
      <protection/>
    </xf>
    <xf numFmtId="184" fontId="153" fillId="0" borderId="98" xfId="0" applyNumberFormat="1" applyFont="1" applyFill="1" applyBorder="1" applyAlignment="1" applyProtection="1">
      <alignment vertical="center"/>
      <protection/>
    </xf>
    <xf numFmtId="184" fontId="153" fillId="0" borderId="129" xfId="0" applyNumberFormat="1" applyFont="1" applyFill="1" applyBorder="1" applyAlignment="1" applyProtection="1">
      <alignment vertical="center"/>
      <protection/>
    </xf>
    <xf numFmtId="190" fontId="13" fillId="0" borderId="130"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vertical="center" wrapText="1"/>
      <protection/>
    </xf>
    <xf numFmtId="190" fontId="13" fillId="0" borderId="10" xfId="0" applyNumberFormat="1" applyFont="1" applyFill="1" applyBorder="1" applyAlignment="1" applyProtection="1">
      <alignment vertical="center"/>
      <protection/>
    </xf>
    <xf numFmtId="0" fontId="13" fillId="0" borderId="26" xfId="0" applyFont="1" applyFill="1" applyBorder="1" applyAlignment="1" applyProtection="1">
      <alignment vertical="center" wrapText="1"/>
      <protection/>
    </xf>
    <xf numFmtId="190" fontId="13" fillId="0" borderId="131" xfId="50" applyNumberFormat="1" applyFont="1" applyFill="1" applyBorder="1" applyAlignment="1" applyProtection="1">
      <alignment vertical="center" wrapText="1"/>
      <protection/>
    </xf>
    <xf numFmtId="190" fontId="13" fillId="0" borderId="132" xfId="50" applyNumberFormat="1" applyFont="1" applyFill="1" applyBorder="1" applyAlignment="1" applyProtection="1">
      <alignment vertical="center" wrapText="1"/>
      <protection/>
    </xf>
    <xf numFmtId="0" fontId="13" fillId="0" borderId="132" xfId="0" applyFont="1" applyFill="1" applyBorder="1" applyAlignment="1" applyProtection="1">
      <alignment vertical="center" wrapText="1"/>
      <protection/>
    </xf>
    <xf numFmtId="0" fontId="9" fillId="0" borderId="54" xfId="0" applyNumberFormat="1" applyFont="1" applyFill="1" applyBorder="1" applyAlignment="1" applyProtection="1">
      <alignment horizontal="center" vertical="center"/>
      <protection/>
    </xf>
    <xf numFmtId="3" fontId="9" fillId="0" borderId="133" xfId="0" applyNumberFormat="1" applyFont="1" applyFill="1" applyBorder="1" applyAlignment="1" applyProtection="1">
      <alignment vertical="center"/>
      <protection/>
    </xf>
    <xf numFmtId="0" fontId="107" fillId="40" borderId="61" xfId="0" applyFont="1" applyFill="1" applyBorder="1" applyAlignment="1" applyProtection="1">
      <alignment vertical="center"/>
      <protection/>
    </xf>
    <xf numFmtId="0" fontId="93" fillId="40" borderId="57" xfId="44" applyFont="1" applyFill="1" applyBorder="1" applyAlignment="1" applyProtection="1">
      <alignment horizontal="left" vertical="center" indent="1"/>
      <protection/>
    </xf>
    <xf numFmtId="0" fontId="116" fillId="40" borderId="63" xfId="0" applyFont="1" applyFill="1" applyBorder="1" applyAlignment="1" applyProtection="1">
      <alignment vertical="center"/>
      <protection/>
    </xf>
    <xf numFmtId="0" fontId="93" fillId="40" borderId="70" xfId="44" applyFont="1" applyFill="1" applyBorder="1" applyAlignment="1" applyProtection="1">
      <alignment horizontal="left" vertical="center" indent="1"/>
      <protection/>
    </xf>
    <xf numFmtId="0" fontId="116" fillId="40" borderId="0" xfId="0" applyFont="1" applyFill="1" applyBorder="1" applyAlignment="1" applyProtection="1">
      <alignment vertical="center"/>
      <protection/>
    </xf>
    <xf numFmtId="0" fontId="107" fillId="40" borderId="60" xfId="0" applyFont="1" applyFill="1" applyBorder="1" applyAlignment="1" applyProtection="1">
      <alignment vertical="center"/>
      <protection/>
    </xf>
    <xf numFmtId="0" fontId="93" fillId="40" borderId="74" xfId="44" applyFont="1" applyFill="1" applyBorder="1" applyAlignment="1" applyProtection="1">
      <alignment horizontal="left" vertical="center" indent="1"/>
      <protection/>
    </xf>
    <xf numFmtId="0" fontId="93" fillId="40" borderId="58" xfId="44" applyFont="1" applyFill="1" applyBorder="1" applyAlignment="1" applyProtection="1">
      <alignment vertical="center"/>
      <protection/>
    </xf>
    <xf numFmtId="0" fontId="116" fillId="40" borderId="58" xfId="0" applyFont="1" applyFill="1" applyBorder="1" applyAlignment="1" applyProtection="1">
      <alignment vertical="center"/>
      <protection/>
    </xf>
    <xf numFmtId="0" fontId="107" fillId="40" borderId="47" xfId="0" applyFont="1" applyFill="1" applyBorder="1" applyAlignment="1" applyProtection="1">
      <alignment vertical="center"/>
      <protection/>
    </xf>
    <xf numFmtId="0" fontId="150" fillId="0" borderId="134" xfId="0" applyFont="1" applyFill="1" applyBorder="1" applyAlignment="1" applyProtection="1">
      <alignment horizontal="center" vertical="center"/>
      <protection/>
    </xf>
    <xf numFmtId="0" fontId="150" fillId="0" borderId="134" xfId="0" applyFont="1" applyFill="1" applyBorder="1" applyAlignment="1">
      <alignment horizontal="center" vertical="center"/>
    </xf>
    <xf numFmtId="0" fontId="150" fillId="0" borderId="63" xfId="0" applyFont="1" applyFill="1" applyBorder="1" applyAlignment="1" applyProtection="1">
      <alignment horizontal="center" vertical="center"/>
      <protection/>
    </xf>
    <xf numFmtId="0" fontId="150" fillId="0" borderId="63" xfId="0" applyFont="1" applyFill="1" applyBorder="1" applyAlignment="1">
      <alignment horizontal="center" vertical="center"/>
    </xf>
    <xf numFmtId="0" fontId="150" fillId="0" borderId="0" xfId="0" applyFont="1" applyFill="1" applyBorder="1" applyAlignment="1" applyProtection="1">
      <alignment horizontal="center" vertical="center"/>
      <protection/>
    </xf>
    <xf numFmtId="0" fontId="150" fillId="0" borderId="0" xfId="0" applyFont="1" applyFill="1" applyBorder="1" applyAlignment="1">
      <alignment horizontal="center" vertical="center"/>
    </xf>
    <xf numFmtId="0" fontId="13" fillId="0" borderId="63" xfId="0" applyFont="1" applyBorder="1" applyAlignment="1" applyProtection="1">
      <alignment vertical="center"/>
      <protection/>
    </xf>
    <xf numFmtId="0" fontId="13" fillId="0" borderId="63" xfId="0" applyFont="1" applyFill="1" applyBorder="1" applyAlignment="1" applyProtection="1">
      <alignment vertical="center"/>
      <protection/>
    </xf>
    <xf numFmtId="184" fontId="8" fillId="0" borderId="134" xfId="0" applyNumberFormat="1" applyFont="1" applyFill="1" applyBorder="1" applyAlignment="1" applyProtection="1">
      <alignment horizontal="right" vertical="center" wrapText="1"/>
      <protection/>
    </xf>
    <xf numFmtId="38" fontId="8" fillId="0" borderId="134" xfId="50" applyFont="1" applyFill="1" applyBorder="1" applyAlignment="1" applyProtection="1">
      <alignment vertical="center"/>
      <protection/>
    </xf>
    <xf numFmtId="184" fontId="8" fillId="0" borderId="134" xfId="0" applyNumberFormat="1" applyFont="1" applyFill="1" applyBorder="1" applyAlignment="1" applyProtection="1">
      <alignment horizontal="right" vertical="center"/>
      <protection/>
    </xf>
    <xf numFmtId="184" fontId="8" fillId="0" borderId="62"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vertical="center" wrapText="1"/>
      <protection/>
    </xf>
    <xf numFmtId="0" fontId="134" fillId="0" borderId="0" xfId="0" applyFont="1" applyBorder="1" applyAlignment="1">
      <alignment vertical="center"/>
    </xf>
    <xf numFmtId="0" fontId="4" fillId="0" borderId="135" xfId="0" applyFont="1" applyFill="1" applyBorder="1" applyAlignment="1" applyProtection="1">
      <alignment horizontal="center" vertical="center" wrapText="1"/>
      <protection locked="0"/>
    </xf>
    <xf numFmtId="184" fontId="8" fillId="0" borderId="47" xfId="0" applyNumberFormat="1" applyFont="1" applyFill="1" applyBorder="1" applyAlignment="1" applyProtection="1">
      <alignment horizontal="right" vertical="center" wrapText="1"/>
      <protection/>
    </xf>
    <xf numFmtId="184" fontId="8" fillId="0" borderId="136" xfId="0" applyNumberFormat="1" applyFont="1" applyFill="1" applyBorder="1" applyAlignment="1" applyProtection="1">
      <alignment horizontal="right" vertical="center" wrapText="1"/>
      <protection/>
    </xf>
    <xf numFmtId="184" fontId="8" fillId="0" borderId="13" xfId="0" applyNumberFormat="1" applyFont="1" applyFill="1" applyBorder="1" applyAlignment="1" applyProtection="1">
      <alignment horizontal="right" vertical="center" wrapText="1"/>
      <protection/>
    </xf>
    <xf numFmtId="184" fontId="8" fillId="0" borderId="137" xfId="0" applyNumberFormat="1" applyFont="1" applyFill="1" applyBorder="1" applyAlignment="1" applyProtection="1">
      <alignment horizontal="right" vertical="center" wrapText="1"/>
      <protection/>
    </xf>
    <xf numFmtId="38" fontId="8" fillId="0" borderId="134" xfId="50" applyFont="1" applyFill="1" applyBorder="1" applyAlignment="1" applyProtection="1">
      <alignment horizontal="center" vertical="center"/>
      <protection/>
    </xf>
    <xf numFmtId="184" fontId="8" fillId="0" borderId="84" xfId="0" applyNumberFormat="1" applyFont="1" applyFill="1" applyBorder="1" applyAlignment="1" applyProtection="1">
      <alignment horizontal="right" vertical="center" wrapText="1"/>
      <protection/>
    </xf>
    <xf numFmtId="0" fontId="8" fillId="0" borderId="62" xfId="0" applyFont="1" applyFill="1" applyBorder="1" applyAlignment="1" applyProtection="1">
      <alignment horizontal="center" vertical="center"/>
      <protection/>
    </xf>
    <xf numFmtId="184" fontId="8" fillId="0" borderId="10" xfId="0" applyNumberFormat="1" applyFont="1" applyFill="1" applyBorder="1" applyAlignment="1" applyProtection="1">
      <alignment vertical="center" wrapText="1"/>
      <protection/>
    </xf>
    <xf numFmtId="38" fontId="8" fillId="0" borderId="10" xfId="50" applyFont="1" applyFill="1" applyBorder="1" applyAlignment="1" applyProtection="1">
      <alignment vertical="center"/>
      <protection/>
    </xf>
    <xf numFmtId="190" fontId="8" fillId="0" borderId="10" xfId="50" applyNumberFormat="1" applyFont="1" applyFill="1" applyBorder="1" applyAlignment="1" applyProtection="1">
      <alignment vertical="center"/>
      <protection/>
    </xf>
    <xf numFmtId="191" fontId="8" fillId="0" borderId="10" xfId="50" applyNumberFormat="1" applyFont="1" applyFill="1" applyBorder="1" applyAlignment="1" applyProtection="1">
      <alignment vertical="center"/>
      <protection/>
    </xf>
    <xf numFmtId="184" fontId="8" fillId="0" borderId="138" xfId="0" applyNumberFormat="1" applyFont="1" applyFill="1" applyBorder="1" applyAlignment="1" applyProtection="1">
      <alignment horizontal="right" vertical="center" wrapText="1"/>
      <protection/>
    </xf>
    <xf numFmtId="184" fontId="8" fillId="0" borderId="139" xfId="0" applyNumberFormat="1" applyFont="1" applyFill="1" applyBorder="1" applyAlignment="1" applyProtection="1">
      <alignment horizontal="right" vertical="center" wrapText="1"/>
      <protection/>
    </xf>
    <xf numFmtId="184" fontId="8" fillId="0" borderId="140" xfId="0" applyNumberFormat="1" applyFont="1" applyFill="1" applyBorder="1" applyAlignment="1" applyProtection="1">
      <alignment horizontal="right" vertical="center"/>
      <protection locked="0"/>
    </xf>
    <xf numFmtId="184" fontId="8" fillId="0" borderId="76" xfId="0" applyNumberFormat="1" applyFont="1" applyFill="1" applyBorder="1" applyAlignment="1" applyProtection="1">
      <alignment horizontal="right" vertical="center"/>
      <protection/>
    </xf>
    <xf numFmtId="184" fontId="8" fillId="0" borderId="141" xfId="0" applyNumberFormat="1" applyFont="1" applyFill="1" applyBorder="1" applyAlignment="1" applyProtection="1">
      <alignment horizontal="right" vertical="center"/>
      <protection/>
    </xf>
    <xf numFmtId="190" fontId="13" fillId="0" borderId="14" xfId="50" applyNumberFormat="1" applyFont="1" applyFill="1" applyBorder="1" applyAlignment="1" applyProtection="1">
      <alignment vertical="center" wrapText="1"/>
      <protection/>
    </xf>
    <xf numFmtId="0" fontId="13" fillId="0" borderId="14" xfId="50" applyNumberFormat="1" applyFont="1" applyFill="1" applyBorder="1" applyAlignment="1" applyProtection="1">
      <alignment horizontal="center" vertical="center" wrapText="1"/>
      <protection/>
    </xf>
    <xf numFmtId="190" fontId="13" fillId="0" borderId="47" xfId="50" applyNumberFormat="1" applyFont="1" applyFill="1" applyBorder="1" applyAlignment="1" applyProtection="1">
      <alignment vertical="center" wrapText="1"/>
      <protection/>
    </xf>
    <xf numFmtId="0" fontId="13" fillId="0" borderId="0" xfId="0" applyFont="1" applyFill="1" applyBorder="1" applyAlignment="1" applyProtection="1">
      <alignment vertical="center"/>
      <protection/>
    </xf>
    <xf numFmtId="0" fontId="13" fillId="0" borderId="142" xfId="0"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protection/>
    </xf>
    <xf numFmtId="0" fontId="13" fillId="0" borderId="27" xfId="0" applyNumberFormat="1" applyFont="1" applyFill="1" applyBorder="1" applyAlignment="1" applyProtection="1">
      <alignment horizontal="center" vertical="center"/>
      <protection/>
    </xf>
    <xf numFmtId="0" fontId="13" fillId="41" borderId="10" xfId="0" applyFont="1" applyFill="1" applyBorder="1" applyAlignment="1" applyProtection="1" quotePrefix="1">
      <alignment horizontal="center" vertical="center" wrapText="1"/>
      <protection/>
    </xf>
    <xf numFmtId="190" fontId="13" fillId="41" borderId="10" xfId="0" applyNumberFormat="1" applyFont="1" applyFill="1" applyBorder="1" applyAlignment="1" applyProtection="1" quotePrefix="1">
      <alignment horizontal="center" vertical="center" wrapText="1"/>
      <protection/>
    </xf>
    <xf numFmtId="0" fontId="13" fillId="41" borderId="27" xfId="0" applyNumberFormat="1" applyFont="1" applyFill="1" applyBorder="1" applyAlignment="1" applyProtection="1" quotePrefix="1">
      <alignment horizontal="center" vertical="center" wrapText="1"/>
      <protection/>
    </xf>
    <xf numFmtId="3" fontId="8" fillId="0" borderId="10" xfId="0" applyNumberFormat="1" applyFont="1" applyFill="1" applyBorder="1" applyAlignment="1" applyProtection="1">
      <alignment vertical="center" shrinkToFit="1"/>
      <protection/>
    </xf>
    <xf numFmtId="3" fontId="8" fillId="0" borderId="26" xfId="0" applyNumberFormat="1" applyFont="1" applyFill="1" applyBorder="1" applyAlignment="1" applyProtection="1">
      <alignment vertical="center" shrinkToFit="1"/>
      <protection/>
    </xf>
    <xf numFmtId="3" fontId="8" fillId="0" borderId="10" xfId="50" applyNumberFormat="1"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7" fillId="0" borderId="0" xfId="0" applyFont="1" applyAlignment="1" applyProtection="1">
      <alignment horizontal="left" vertical="center"/>
      <protection/>
    </xf>
    <xf numFmtId="0" fontId="126" fillId="0" borderId="0" xfId="0" applyFont="1" applyAlignment="1" applyProtection="1">
      <alignment vertical="center"/>
      <protection/>
    </xf>
    <xf numFmtId="0" fontId="3" fillId="0" borderId="0" xfId="0" applyFont="1" applyAlignment="1" applyProtection="1">
      <alignment horizontal="left" vertical="center"/>
      <protection/>
    </xf>
    <xf numFmtId="0" fontId="120" fillId="0" borderId="0" xfId="0" applyFont="1" applyAlignment="1" applyProtection="1">
      <alignment vertical="center"/>
      <protection/>
    </xf>
    <xf numFmtId="38" fontId="32" fillId="0" borderId="0" xfId="53" applyFont="1" applyFill="1" applyBorder="1" applyAlignment="1" applyProtection="1">
      <alignment vertical="top" wrapText="1"/>
      <protection/>
    </xf>
    <xf numFmtId="0" fontId="25" fillId="0" borderId="0" xfId="0" applyFont="1" applyBorder="1" applyAlignment="1" applyProtection="1">
      <alignment vertical="center"/>
      <protection/>
    </xf>
    <xf numFmtId="0" fontId="107" fillId="39" borderId="0" xfId="0" applyFont="1" applyFill="1" applyAlignment="1" applyProtection="1">
      <alignment vertical="center"/>
      <protection/>
    </xf>
    <xf numFmtId="0" fontId="32" fillId="0" borderId="0" xfId="0" applyFont="1" applyBorder="1" applyAlignment="1" applyProtection="1">
      <alignment vertical="center"/>
      <protection/>
    </xf>
    <xf numFmtId="0" fontId="129" fillId="0" borderId="0" xfId="0" applyFont="1" applyAlignment="1" applyProtection="1">
      <alignment horizontal="right" vertical="center"/>
      <protection/>
    </xf>
    <xf numFmtId="0" fontId="129" fillId="0" borderId="0" xfId="0" applyFont="1" applyAlignment="1" applyProtection="1">
      <alignment vertical="center"/>
      <protection/>
    </xf>
    <xf numFmtId="0" fontId="129" fillId="0" borderId="0" xfId="0" applyFont="1" applyAlignment="1" applyProtection="1">
      <alignment horizontal="center" vertical="center"/>
      <protection/>
    </xf>
    <xf numFmtId="0" fontId="155" fillId="35" borderId="57" xfId="0" applyFont="1" applyFill="1" applyBorder="1" applyAlignment="1" applyProtection="1">
      <alignment horizontal="left" vertical="center"/>
      <protection locked="0"/>
    </xf>
    <xf numFmtId="0" fontId="122" fillId="35" borderId="63" xfId="0" applyFont="1" applyFill="1" applyBorder="1" applyAlignment="1" applyProtection="1">
      <alignment vertical="center"/>
      <protection locked="0"/>
    </xf>
    <xf numFmtId="0" fontId="107" fillId="35" borderId="63" xfId="0" applyFont="1" applyFill="1" applyBorder="1" applyAlignment="1" applyProtection="1">
      <alignment vertical="center"/>
      <protection locked="0"/>
    </xf>
    <xf numFmtId="0" fontId="107" fillId="35" borderId="61" xfId="0" applyFont="1" applyFill="1" applyBorder="1" applyAlignment="1" applyProtection="1">
      <alignment vertical="center"/>
      <protection locked="0"/>
    </xf>
    <xf numFmtId="0" fontId="155" fillId="35" borderId="70" xfId="0" applyFont="1" applyFill="1" applyBorder="1" applyAlignment="1" applyProtection="1">
      <alignment vertical="center"/>
      <protection locked="0"/>
    </xf>
    <xf numFmtId="0" fontId="122" fillId="35" borderId="0" xfId="0" applyFont="1" applyFill="1" applyBorder="1" applyAlignment="1" applyProtection="1">
      <alignment vertical="center"/>
      <protection locked="0"/>
    </xf>
    <xf numFmtId="0" fontId="107" fillId="35" borderId="0" xfId="0" applyFont="1" applyFill="1" applyBorder="1" applyAlignment="1" applyProtection="1">
      <alignment vertical="center"/>
      <protection locked="0"/>
    </xf>
    <xf numFmtId="0" fontId="107" fillId="35" borderId="60" xfId="0" applyFont="1" applyFill="1" applyBorder="1" applyAlignment="1" applyProtection="1">
      <alignment vertical="center"/>
      <protection locked="0"/>
    </xf>
    <xf numFmtId="0" fontId="107" fillId="35" borderId="74" xfId="0" applyFont="1" applyFill="1" applyBorder="1" applyAlignment="1" applyProtection="1">
      <alignment vertical="center"/>
      <protection locked="0"/>
    </xf>
    <xf numFmtId="0" fontId="107" fillId="35" borderId="58" xfId="0" applyFont="1" applyFill="1" applyBorder="1" applyAlignment="1" applyProtection="1">
      <alignment vertical="center"/>
      <protection locked="0"/>
    </xf>
    <xf numFmtId="0" fontId="107" fillId="35" borderId="47" xfId="0" applyFont="1" applyFill="1" applyBorder="1" applyAlignment="1" applyProtection="1">
      <alignment vertical="center"/>
      <protection locked="0"/>
    </xf>
    <xf numFmtId="0" fontId="4" fillId="35" borderId="70" xfId="0" applyFont="1" applyFill="1" applyBorder="1" applyAlignment="1" applyProtection="1">
      <alignment vertical="center"/>
      <protection locked="0"/>
    </xf>
    <xf numFmtId="0" fontId="4" fillId="35" borderId="60" xfId="0" applyFont="1" applyFill="1" applyBorder="1" applyAlignment="1" applyProtection="1">
      <alignment vertical="center"/>
      <protection locked="0"/>
    </xf>
    <xf numFmtId="0" fontId="21" fillId="35" borderId="70" xfId="0" applyFont="1" applyFill="1" applyBorder="1" applyAlignment="1" applyProtection="1">
      <alignment horizontal="right" vertical="center"/>
      <protection locked="0"/>
    </xf>
    <xf numFmtId="0" fontId="0" fillId="0" borderId="84"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4" fillId="0" borderId="10" xfId="0" applyFont="1" applyBorder="1" applyAlignment="1" applyProtection="1">
      <alignment vertical="center"/>
      <protection/>
    </xf>
    <xf numFmtId="38" fontId="107" fillId="35" borderId="84" xfId="50" applyFont="1" applyFill="1" applyBorder="1" applyAlignment="1" applyProtection="1">
      <alignment vertical="center" shrinkToFit="1"/>
      <protection locked="0"/>
    </xf>
    <xf numFmtId="38" fontId="107" fillId="35" borderId="26" xfId="50" applyFont="1" applyFill="1" applyBorder="1" applyAlignment="1" applyProtection="1">
      <alignment vertical="center" shrinkToFit="1"/>
      <protection locked="0"/>
    </xf>
    <xf numFmtId="0" fontId="0" fillId="0" borderId="56"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8" fontId="0" fillId="0" borderId="56" xfId="50" applyFont="1" applyBorder="1" applyAlignment="1" applyProtection="1">
      <alignment horizontal="center" vertical="center" wrapText="1"/>
      <protection/>
    </xf>
    <xf numFmtId="38" fontId="0" fillId="0" borderId="14" xfId="50" applyFont="1" applyBorder="1" applyAlignment="1" applyProtection="1">
      <alignment horizontal="center" vertical="center" wrapText="1"/>
      <protection/>
    </xf>
    <xf numFmtId="38" fontId="0" fillId="0" borderId="84" xfId="50" applyFont="1" applyBorder="1" applyAlignment="1" applyProtection="1">
      <alignment horizontal="center" vertical="center" wrapText="1"/>
      <protection/>
    </xf>
    <xf numFmtId="38" fontId="0" fillId="0" borderId="143" xfId="50" applyFont="1" applyBorder="1" applyAlignment="1" applyProtection="1">
      <alignment horizontal="center" vertical="center" wrapText="1"/>
      <protection/>
    </xf>
    <xf numFmtId="38" fontId="0" fillId="0" borderId="26" xfId="50" applyFont="1" applyBorder="1" applyAlignment="1" applyProtection="1">
      <alignment horizontal="center" vertical="center" wrapText="1"/>
      <protection/>
    </xf>
    <xf numFmtId="189" fontId="4" fillId="35" borderId="84" xfId="0" applyNumberFormat="1" applyFont="1" applyFill="1" applyBorder="1" applyAlignment="1" applyProtection="1">
      <alignment vertical="center" shrinkToFit="1"/>
      <protection locked="0"/>
    </xf>
    <xf numFmtId="189" fontId="4" fillId="35" borderId="143" xfId="0" applyNumberFormat="1" applyFont="1" applyFill="1" applyBorder="1" applyAlignment="1" applyProtection="1">
      <alignment vertical="center" shrinkToFit="1"/>
      <protection locked="0"/>
    </xf>
    <xf numFmtId="189" fontId="4" fillId="35" borderId="26" xfId="0" applyNumberFormat="1" applyFont="1" applyFill="1" applyBorder="1" applyAlignment="1" applyProtection="1">
      <alignment vertical="center" shrinkToFit="1"/>
      <protection locked="0"/>
    </xf>
    <xf numFmtId="0" fontId="155" fillId="35" borderId="10" xfId="0" applyFont="1" applyFill="1" applyBorder="1" applyAlignment="1" applyProtection="1">
      <alignment horizontal="center" vertical="center"/>
      <protection locked="0"/>
    </xf>
    <xf numFmtId="0" fontId="4" fillId="35" borderId="10" xfId="0" applyFont="1" applyFill="1" applyBorder="1" applyAlignment="1" applyProtection="1">
      <alignment horizontal="center" vertical="center"/>
      <protection locked="0"/>
    </xf>
    <xf numFmtId="0" fontId="21" fillId="35" borderId="57" xfId="0" applyFont="1" applyFill="1" applyBorder="1" applyAlignment="1" applyProtection="1">
      <alignment horizontal="left" vertical="top"/>
      <protection locked="0"/>
    </xf>
    <xf numFmtId="0" fontId="21" fillId="35" borderId="63" xfId="0" applyFont="1" applyFill="1" applyBorder="1" applyAlignment="1" applyProtection="1">
      <alignment horizontal="left" vertical="top"/>
      <protection locked="0"/>
    </xf>
    <xf numFmtId="0" fontId="21" fillId="35" borderId="61" xfId="0" applyFont="1" applyFill="1" applyBorder="1" applyAlignment="1" applyProtection="1">
      <alignment horizontal="left" vertical="top"/>
      <protection locked="0"/>
    </xf>
    <xf numFmtId="0" fontId="21" fillId="35" borderId="70" xfId="0" applyFont="1" applyFill="1" applyBorder="1" applyAlignment="1" applyProtection="1">
      <alignment horizontal="left" vertical="top"/>
      <protection locked="0"/>
    </xf>
    <xf numFmtId="0" fontId="21" fillId="35" borderId="0" xfId="0" applyFont="1" applyFill="1" applyBorder="1" applyAlignment="1" applyProtection="1">
      <alignment horizontal="left" vertical="top"/>
      <protection locked="0"/>
    </xf>
    <xf numFmtId="0" fontId="21" fillId="35" borderId="60" xfId="0" applyFont="1" applyFill="1" applyBorder="1" applyAlignment="1" applyProtection="1">
      <alignment horizontal="left" vertical="top"/>
      <protection locked="0"/>
    </xf>
    <xf numFmtId="0" fontId="21" fillId="35" borderId="74" xfId="0" applyFont="1" applyFill="1" applyBorder="1" applyAlignment="1" applyProtection="1">
      <alignment horizontal="left" vertical="top"/>
      <protection locked="0"/>
    </xf>
    <xf numFmtId="0" fontId="21" fillId="35" borderId="58" xfId="0" applyFont="1" applyFill="1" applyBorder="1" applyAlignment="1" applyProtection="1">
      <alignment horizontal="left" vertical="top"/>
      <protection locked="0"/>
    </xf>
    <xf numFmtId="0" fontId="21" fillId="35" borderId="47" xfId="0" applyFont="1" applyFill="1" applyBorder="1" applyAlignment="1" applyProtection="1">
      <alignment horizontal="left" vertical="top"/>
      <protection locked="0"/>
    </xf>
    <xf numFmtId="0" fontId="4" fillId="0" borderId="84" xfId="0" applyFont="1" applyBorder="1" applyAlignment="1" applyProtection="1">
      <alignment vertical="center"/>
      <protection/>
    </xf>
    <xf numFmtId="0" fontId="4" fillId="0" borderId="26" xfId="0" applyFont="1" applyBorder="1" applyAlignment="1" applyProtection="1">
      <alignment vertical="center"/>
      <protection/>
    </xf>
    <xf numFmtId="0" fontId="0" fillId="0" borderId="84" xfId="0" applyBorder="1" applyAlignment="1">
      <alignment horizontal="center" vertical="center"/>
    </xf>
    <xf numFmtId="0" fontId="0" fillId="0" borderId="26" xfId="0" applyBorder="1" applyAlignment="1">
      <alignment horizontal="center" vertical="center"/>
    </xf>
    <xf numFmtId="184" fontId="139" fillId="0" borderId="0" xfId="0" applyNumberFormat="1" applyFont="1" applyFill="1" applyBorder="1" applyAlignment="1" applyProtection="1">
      <alignment horizontal="center" vertical="center"/>
      <protection locked="0"/>
    </xf>
    <xf numFmtId="190" fontId="30" fillId="0" borderId="144" xfId="50" applyNumberFormat="1" applyFont="1" applyFill="1" applyBorder="1" applyAlignment="1" applyProtection="1">
      <alignment horizontal="center" vertical="center"/>
      <protection/>
    </xf>
    <xf numFmtId="190" fontId="30" fillId="0" borderId="145" xfId="50" applyNumberFormat="1" applyFont="1" applyFill="1" applyBorder="1" applyAlignment="1" applyProtection="1">
      <alignment horizontal="center" vertical="center"/>
      <protection/>
    </xf>
    <xf numFmtId="190" fontId="4" fillId="0" borderId="146" xfId="50" applyNumberFormat="1" applyFont="1" applyFill="1" applyBorder="1" applyAlignment="1" applyProtection="1">
      <alignment vertical="center" wrapText="1"/>
      <protection/>
    </xf>
    <xf numFmtId="190" fontId="4" fillId="0" borderId="63" xfId="50" applyNumberFormat="1" applyFont="1" applyFill="1" applyBorder="1" applyAlignment="1" applyProtection="1">
      <alignment vertical="center" wrapText="1"/>
      <protection/>
    </xf>
    <xf numFmtId="190" fontId="4" fillId="0" borderId="61" xfId="50" applyNumberFormat="1" applyFont="1" applyFill="1" applyBorder="1" applyAlignment="1" applyProtection="1">
      <alignment vertical="center" wrapText="1"/>
      <protection/>
    </xf>
    <xf numFmtId="190" fontId="4" fillId="0" borderId="147" xfId="50" applyNumberFormat="1" applyFont="1" applyFill="1" applyBorder="1" applyAlignment="1" applyProtection="1">
      <alignment vertical="center" wrapText="1"/>
      <protection/>
    </xf>
    <xf numFmtId="190" fontId="4" fillId="0" borderId="58" xfId="50" applyNumberFormat="1" applyFont="1" applyFill="1" applyBorder="1" applyAlignment="1" applyProtection="1">
      <alignment vertical="center" wrapText="1"/>
      <protection/>
    </xf>
    <xf numFmtId="190" fontId="4" fillId="0" borderId="47" xfId="50" applyNumberFormat="1" applyFont="1" applyFill="1" applyBorder="1" applyAlignment="1" applyProtection="1">
      <alignment vertical="center" wrapText="1"/>
      <protection/>
    </xf>
    <xf numFmtId="0" fontId="145" fillId="0" borderId="148" xfId="0" applyFont="1" applyFill="1" applyBorder="1" applyAlignment="1" applyProtection="1">
      <alignment vertical="center" wrapText="1"/>
      <protection locked="0"/>
    </xf>
    <xf numFmtId="0" fontId="145" fillId="0" borderId="149" xfId="0" applyFont="1" applyFill="1" applyBorder="1" applyAlignment="1" applyProtection="1">
      <alignment vertical="center" wrapText="1"/>
      <protection locked="0"/>
    </xf>
    <xf numFmtId="0" fontId="145" fillId="0" borderId="150" xfId="0" applyFont="1" applyFill="1" applyBorder="1" applyAlignment="1" applyProtection="1">
      <alignment vertical="center" wrapText="1"/>
      <protection locked="0"/>
    </xf>
    <xf numFmtId="0" fontId="145" fillId="0" borderId="151" xfId="0" applyFont="1" applyFill="1" applyBorder="1" applyAlignment="1" applyProtection="1">
      <alignment vertical="center" wrapText="1"/>
      <protection locked="0"/>
    </xf>
    <xf numFmtId="0" fontId="145" fillId="0" borderId="0" xfId="0" applyFont="1" applyFill="1" applyBorder="1" applyAlignment="1" applyProtection="1">
      <alignment vertical="center" wrapText="1"/>
      <protection locked="0"/>
    </xf>
    <xf numFmtId="0" fontId="145" fillId="0" borderId="152" xfId="0" applyFont="1" applyFill="1" applyBorder="1" applyAlignment="1" applyProtection="1">
      <alignment vertical="center" wrapText="1"/>
      <protection locked="0"/>
    </xf>
    <xf numFmtId="0" fontId="145" fillId="0" borderId="153" xfId="0" applyFont="1" applyFill="1" applyBorder="1" applyAlignment="1" applyProtection="1">
      <alignment vertical="center" wrapText="1"/>
      <protection locked="0"/>
    </xf>
    <xf numFmtId="0" fontId="145" fillId="0" borderId="154" xfId="0" applyFont="1" applyFill="1" applyBorder="1" applyAlignment="1" applyProtection="1">
      <alignment vertical="center" wrapText="1"/>
      <protection locked="0"/>
    </xf>
    <xf numFmtId="0" fontId="145" fillId="0" borderId="155" xfId="0" applyFont="1" applyFill="1" applyBorder="1" applyAlignment="1" applyProtection="1">
      <alignment vertical="center" wrapText="1"/>
      <protection locked="0"/>
    </xf>
    <xf numFmtId="0" fontId="9" fillId="0" borderId="55" xfId="0" applyNumberFormat="1" applyFont="1" applyFill="1" applyBorder="1" applyAlignment="1" applyProtection="1">
      <alignment horizontal="center" vertical="center"/>
      <protection/>
    </xf>
    <xf numFmtId="0" fontId="9" fillId="0" borderId="38" xfId="0" applyNumberFormat="1" applyFont="1" applyFill="1" applyBorder="1" applyAlignment="1" applyProtection="1">
      <alignment horizontal="center" vertical="center"/>
      <protection/>
    </xf>
    <xf numFmtId="0" fontId="126" fillId="38" borderId="69" xfId="0" applyFont="1" applyFill="1" applyBorder="1" applyAlignment="1" applyProtection="1">
      <alignment horizontal="center" vertical="top" wrapText="1"/>
      <protection locked="0"/>
    </xf>
    <xf numFmtId="0" fontId="9" fillId="0" borderId="54" xfId="0" applyNumberFormat="1" applyFont="1" applyFill="1" applyBorder="1" applyAlignment="1" applyProtection="1">
      <alignment horizontal="center" vertical="center"/>
      <protection/>
    </xf>
    <xf numFmtId="9" fontId="9" fillId="0" borderId="54" xfId="0" applyNumberFormat="1" applyFont="1" applyFill="1" applyBorder="1" applyAlignment="1" applyProtection="1">
      <alignment horizontal="center" vertical="center"/>
      <protection/>
    </xf>
    <xf numFmtId="9" fontId="9" fillId="0" borderId="55" xfId="0" applyNumberFormat="1" applyFont="1" applyFill="1" applyBorder="1" applyAlignment="1" applyProtection="1">
      <alignment horizontal="center" vertical="center"/>
      <protection/>
    </xf>
    <xf numFmtId="9" fontId="9" fillId="0" borderId="38" xfId="0" applyNumberFormat="1" applyFont="1" applyFill="1" applyBorder="1" applyAlignment="1" applyProtection="1">
      <alignment horizontal="center" vertical="center"/>
      <protection/>
    </xf>
    <xf numFmtId="0" fontId="9" fillId="0" borderId="156" xfId="0" applyFont="1" applyFill="1" applyBorder="1" applyAlignment="1" applyProtection="1">
      <alignment horizontal="center" vertical="center"/>
      <protection/>
    </xf>
    <xf numFmtId="0" fontId="9" fillId="0" borderId="157" xfId="0" applyFont="1" applyFill="1" applyBorder="1" applyAlignment="1" applyProtection="1">
      <alignment horizontal="center" vertical="center"/>
      <protection/>
    </xf>
    <xf numFmtId="0" fontId="9" fillId="0" borderId="158" xfId="0" applyFont="1" applyFill="1" applyBorder="1" applyAlignment="1" applyProtection="1">
      <alignment horizontal="center" vertical="center"/>
      <protection/>
    </xf>
    <xf numFmtId="0" fontId="129" fillId="6" borderId="56" xfId="0" applyFont="1" applyFill="1" applyBorder="1" applyAlignment="1" applyProtection="1">
      <alignment horizontal="center" vertical="center"/>
      <protection locked="0"/>
    </xf>
    <xf numFmtId="0" fontId="129" fillId="6" borderId="69" xfId="0" applyFont="1" applyFill="1" applyBorder="1" applyAlignment="1" applyProtection="1">
      <alignment horizontal="center" vertical="center"/>
      <protection locked="0"/>
    </xf>
    <xf numFmtId="0" fontId="129" fillId="6" borderId="14" xfId="0" applyFont="1" applyFill="1" applyBorder="1" applyAlignment="1" applyProtection="1">
      <alignment horizontal="center" vertical="center"/>
      <protection locked="0"/>
    </xf>
    <xf numFmtId="0" fontId="126" fillId="0" borderId="159" xfId="0" applyFont="1" applyBorder="1" applyAlignment="1" applyProtection="1">
      <alignment horizontal="center" vertical="center"/>
      <protection locked="0"/>
    </xf>
    <xf numFmtId="0" fontId="126" fillId="0" borderId="160" xfId="0" applyFont="1" applyBorder="1" applyAlignment="1" applyProtection="1">
      <alignment horizontal="center" vertical="center"/>
      <protection locked="0"/>
    </xf>
    <xf numFmtId="184" fontId="156" fillId="0" borderId="152" xfId="0" applyNumberFormat="1" applyFont="1" applyFill="1" applyBorder="1" applyAlignment="1" applyProtection="1">
      <alignment horizontal="center" vertical="center"/>
      <protection locked="0"/>
    </xf>
    <xf numFmtId="190" fontId="4" fillId="0" borderId="161" xfId="50" applyNumberFormat="1" applyFont="1" applyFill="1" applyBorder="1" applyAlignment="1" applyProtection="1">
      <alignment vertical="center" wrapText="1"/>
      <protection/>
    </xf>
    <xf numFmtId="190" fontId="4" fillId="0" borderId="0" xfId="50" applyNumberFormat="1" applyFont="1" applyFill="1" applyBorder="1" applyAlignment="1" applyProtection="1">
      <alignment vertical="center" wrapText="1"/>
      <protection/>
    </xf>
    <xf numFmtId="190" fontId="4" fillId="0" borderId="60" xfId="50" applyNumberFormat="1" applyFont="1" applyFill="1" applyBorder="1" applyAlignment="1" applyProtection="1">
      <alignment vertical="center" wrapText="1"/>
      <protection/>
    </xf>
    <xf numFmtId="190" fontId="20" fillId="0" borderId="162" xfId="50" applyNumberFormat="1" applyFont="1" applyFill="1" applyBorder="1" applyAlignment="1" applyProtection="1">
      <alignment horizontal="right" vertical="center" wrapText="1"/>
      <protection/>
    </xf>
    <xf numFmtId="190" fontId="20" fillId="0" borderId="163" xfId="50" applyNumberFormat="1" applyFont="1" applyFill="1" applyBorder="1" applyAlignment="1" applyProtection="1">
      <alignment horizontal="right" vertical="center" wrapText="1"/>
      <protection/>
    </xf>
    <xf numFmtId="0" fontId="129" fillId="6" borderId="69" xfId="0" applyFont="1" applyFill="1" applyBorder="1" applyAlignment="1" applyProtection="1">
      <alignment horizontal="center" vertical="top" wrapText="1"/>
      <protection locked="0"/>
    </xf>
    <xf numFmtId="0" fontId="129" fillId="6" borderId="14" xfId="0" applyFont="1" applyFill="1" applyBorder="1" applyAlignment="1" applyProtection="1">
      <alignment horizontal="center" vertical="top" wrapText="1"/>
      <protection locked="0"/>
    </xf>
    <xf numFmtId="0" fontId="126" fillId="0" borderId="164" xfId="0" applyFont="1" applyBorder="1" applyAlignment="1" applyProtection="1">
      <alignment horizontal="center" vertical="center"/>
      <protection locked="0"/>
    </xf>
    <xf numFmtId="0" fontId="126" fillId="0" borderId="165" xfId="0" applyFont="1" applyBorder="1" applyAlignment="1" applyProtection="1">
      <alignment horizontal="center" vertical="center"/>
      <protection locked="0"/>
    </xf>
    <xf numFmtId="0" fontId="120" fillId="0" borderId="166" xfId="0" applyFont="1" applyBorder="1" applyAlignment="1" applyProtection="1">
      <alignment horizontal="center" vertical="center"/>
      <protection locked="0"/>
    </xf>
    <xf numFmtId="0" fontId="120" fillId="0" borderId="167" xfId="0" applyFont="1" applyBorder="1" applyAlignment="1" applyProtection="1">
      <alignment horizontal="center" vertical="center"/>
      <protection locked="0"/>
    </xf>
    <xf numFmtId="0" fontId="126" fillId="0" borderId="168" xfId="0" applyFont="1" applyBorder="1" applyAlignment="1" applyProtection="1">
      <alignment horizontal="center" vertical="center"/>
      <protection locked="0"/>
    </xf>
    <xf numFmtId="0" fontId="126" fillId="0" borderId="169" xfId="0" applyFont="1" applyBorder="1" applyAlignment="1" applyProtection="1">
      <alignment horizontal="center" vertical="center"/>
      <protection locked="0"/>
    </xf>
    <xf numFmtId="0" fontId="126" fillId="42" borderId="56" xfId="0" applyFont="1" applyFill="1" applyBorder="1" applyAlignment="1" applyProtection="1">
      <alignment horizontal="center" vertical="center" wrapText="1"/>
      <protection locked="0"/>
    </xf>
    <xf numFmtId="0" fontId="126" fillId="42" borderId="69" xfId="0" applyFont="1" applyFill="1" applyBorder="1" applyAlignment="1" applyProtection="1">
      <alignment horizontal="center" vertical="center" wrapText="1"/>
      <protection locked="0"/>
    </xf>
    <xf numFmtId="0" fontId="13" fillId="0" borderId="170" xfId="0" applyFont="1" applyFill="1" applyBorder="1" applyAlignment="1" applyProtection="1">
      <alignment horizontal="center" vertical="center" wrapText="1"/>
      <protection/>
    </xf>
    <xf numFmtId="0" fontId="13" fillId="0" borderId="171" xfId="0" applyFont="1" applyFill="1" applyBorder="1" applyAlignment="1" applyProtection="1">
      <alignment horizontal="center" vertical="center" wrapText="1"/>
      <protection/>
    </xf>
    <xf numFmtId="0" fontId="13" fillId="0" borderId="172" xfId="0" applyFont="1" applyFill="1" applyBorder="1" applyAlignment="1" applyProtection="1">
      <alignment horizontal="center" vertical="center" wrapText="1"/>
      <protection/>
    </xf>
    <xf numFmtId="0" fontId="13" fillId="0" borderId="143" xfId="0" applyFont="1" applyFill="1" applyBorder="1" applyAlignment="1" applyProtection="1">
      <alignment horizontal="center" vertical="center" wrapText="1"/>
      <protection/>
    </xf>
    <xf numFmtId="0" fontId="13" fillId="0" borderId="26" xfId="0" applyFont="1" applyFill="1" applyBorder="1" applyAlignment="1" applyProtection="1">
      <alignment horizontal="center" vertical="center" wrapText="1"/>
      <protection/>
    </xf>
    <xf numFmtId="0" fontId="13" fillId="0" borderId="84" xfId="0" applyFont="1" applyFill="1" applyBorder="1" applyAlignment="1" applyProtection="1">
      <alignment horizontal="center" vertical="center" wrapText="1"/>
      <protection/>
    </xf>
    <xf numFmtId="0" fontId="126" fillId="0" borderId="173" xfId="0" applyFont="1" applyBorder="1" applyAlignment="1" applyProtection="1">
      <alignment horizontal="center" vertical="center"/>
      <protection locked="0"/>
    </xf>
    <xf numFmtId="0" fontId="126" fillId="0" borderId="174" xfId="0" applyFont="1" applyBorder="1" applyAlignment="1" applyProtection="1">
      <alignment horizontal="center" vertical="center"/>
      <protection locked="0"/>
    </xf>
    <xf numFmtId="184" fontId="15" fillId="0" borderId="175" xfId="0" applyNumberFormat="1" applyFont="1" applyFill="1" applyBorder="1" applyAlignment="1" applyProtection="1">
      <alignment horizontal="center" vertical="center" wrapText="1"/>
      <protection locked="0"/>
    </xf>
    <xf numFmtId="184" fontId="15" fillId="0" borderId="176" xfId="0" applyNumberFormat="1" applyFont="1" applyFill="1" applyBorder="1" applyAlignment="1" applyProtection="1">
      <alignment horizontal="center" vertical="center" wrapText="1"/>
      <protection locked="0"/>
    </xf>
    <xf numFmtId="0" fontId="157" fillId="6" borderId="52" xfId="0" applyFont="1" applyFill="1" applyBorder="1" applyAlignment="1" applyProtection="1">
      <alignment horizontal="center" vertical="center" textRotation="255"/>
      <protection locked="0"/>
    </xf>
    <xf numFmtId="0" fontId="157" fillId="6" borderId="18" xfId="0" applyFont="1" applyFill="1" applyBorder="1" applyAlignment="1" applyProtection="1">
      <alignment horizontal="center" vertical="center" textRotation="255"/>
      <protection locked="0"/>
    </xf>
    <xf numFmtId="0" fontId="157" fillId="6" borderId="177" xfId="0" applyFont="1" applyFill="1" applyBorder="1" applyAlignment="1" applyProtection="1">
      <alignment horizontal="center" vertical="center" textRotation="255"/>
      <protection locked="0"/>
    </xf>
    <xf numFmtId="0" fontId="126" fillId="38" borderId="159" xfId="0" applyFont="1" applyFill="1" applyBorder="1" applyAlignment="1" applyProtection="1">
      <alignment horizontal="center" vertical="center"/>
      <protection locked="0"/>
    </xf>
    <xf numFmtId="0" fontId="126" fillId="38" borderId="160" xfId="0" applyFont="1" applyFill="1" applyBorder="1" applyAlignment="1" applyProtection="1">
      <alignment horizontal="center" vertical="center"/>
      <protection locked="0"/>
    </xf>
    <xf numFmtId="0" fontId="4" fillId="6" borderId="178" xfId="0" applyFont="1" applyFill="1" applyBorder="1" applyAlignment="1" applyProtection="1">
      <alignment horizontal="center" vertical="top" wrapText="1"/>
      <protection locked="0"/>
    </xf>
    <xf numFmtId="0" fontId="4" fillId="6" borderId="139" xfId="0" applyFont="1" applyFill="1" applyBorder="1" applyAlignment="1" applyProtection="1">
      <alignment horizontal="center" vertical="top" wrapText="1"/>
      <protection locked="0"/>
    </xf>
    <xf numFmtId="0" fontId="126" fillId="6" borderId="69" xfId="0" applyFont="1" applyFill="1" applyBorder="1" applyAlignment="1" applyProtection="1">
      <alignment horizontal="center" vertical="top" wrapText="1"/>
      <protection locked="0"/>
    </xf>
    <xf numFmtId="184" fontId="5" fillId="0" borderId="84" xfId="0" applyNumberFormat="1" applyFont="1" applyFill="1" applyBorder="1" applyAlignment="1" applyProtection="1">
      <alignment vertical="center" wrapText="1"/>
      <protection/>
    </xf>
    <xf numFmtId="184" fontId="5" fillId="0" borderId="26" xfId="0" applyNumberFormat="1" applyFont="1" applyFill="1" applyBorder="1" applyAlignment="1" applyProtection="1">
      <alignment vertical="center" wrapText="1"/>
      <protection/>
    </xf>
    <xf numFmtId="0" fontId="9" fillId="0" borderId="102" xfId="0" applyFont="1" applyFill="1" applyBorder="1" applyAlignment="1" applyProtection="1">
      <alignment vertical="center" wrapText="1"/>
      <protection/>
    </xf>
    <xf numFmtId="0" fontId="9" fillId="0" borderId="74" xfId="0" applyFont="1" applyFill="1" applyBorder="1" applyAlignment="1" applyProtection="1">
      <alignment horizontal="center" vertical="center"/>
      <protection/>
    </xf>
    <xf numFmtId="0" fontId="9" fillId="0" borderId="47" xfId="0" applyFont="1" applyFill="1" applyBorder="1" applyAlignment="1" applyProtection="1">
      <alignment horizontal="center" vertical="center"/>
      <protection/>
    </xf>
    <xf numFmtId="0" fontId="9" fillId="0" borderId="54" xfId="0" applyFont="1" applyFill="1" applyBorder="1" applyAlignment="1" applyProtection="1">
      <alignment vertical="center" wrapText="1"/>
      <protection/>
    </xf>
    <xf numFmtId="0" fontId="9" fillId="0" borderId="51" xfId="0" applyFont="1" applyFill="1" applyBorder="1" applyAlignment="1" applyProtection="1">
      <alignment vertical="center" wrapText="1"/>
      <protection/>
    </xf>
    <xf numFmtId="0" fontId="158" fillId="0" borderId="0" xfId="0" applyFont="1" applyFill="1" applyBorder="1" applyAlignment="1" applyProtection="1">
      <alignment horizontal="center" vertical="center"/>
      <protection locked="0"/>
    </xf>
    <xf numFmtId="0" fontId="126" fillId="6" borderId="60" xfId="0" applyFont="1" applyFill="1" applyBorder="1" applyAlignment="1" applyProtection="1">
      <alignment horizontal="center" vertical="top" wrapText="1"/>
      <protection locked="0"/>
    </xf>
    <xf numFmtId="0" fontId="24" fillId="38" borderId="69" xfId="0" applyFont="1" applyFill="1" applyBorder="1" applyAlignment="1" applyProtection="1">
      <alignment horizontal="center" vertical="top" wrapText="1"/>
      <protection locked="0"/>
    </xf>
    <xf numFmtId="0" fontId="119" fillId="38" borderId="14" xfId="0" applyFont="1" applyFill="1" applyBorder="1" applyAlignment="1" applyProtection="1">
      <alignment horizontal="center" vertical="top"/>
      <protection locked="0"/>
    </xf>
    <xf numFmtId="0" fontId="143" fillId="0" borderId="0" xfId="0" applyFont="1" applyBorder="1" applyAlignment="1" applyProtection="1">
      <alignment horizontal="center" vertical="center"/>
      <protection/>
    </xf>
    <xf numFmtId="0" fontId="24" fillId="0" borderId="84"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89" fillId="37" borderId="56" xfId="0" applyFont="1" applyFill="1" applyBorder="1" applyAlignment="1" applyProtection="1">
      <alignment horizontal="center" vertical="center" textRotation="255"/>
      <protection locked="0"/>
    </xf>
    <xf numFmtId="0" fontId="89" fillId="37" borderId="69" xfId="0" applyFont="1" applyFill="1" applyBorder="1" applyAlignment="1" applyProtection="1">
      <alignment horizontal="center" vertical="center" textRotation="255"/>
      <protection locked="0"/>
    </xf>
    <xf numFmtId="0" fontId="126" fillId="6" borderId="56" xfId="0" applyFont="1" applyFill="1" applyBorder="1" applyAlignment="1" applyProtection="1">
      <alignment horizontal="center" vertical="center" wrapText="1"/>
      <protection locked="0"/>
    </xf>
    <xf numFmtId="0" fontId="126" fillId="6" borderId="69" xfId="0" applyFont="1" applyFill="1" applyBorder="1" applyAlignment="1" applyProtection="1">
      <alignment horizontal="center" vertical="center" wrapText="1"/>
      <protection locked="0"/>
    </xf>
    <xf numFmtId="0" fontId="126" fillId="6" borderId="14" xfId="0" applyFont="1" applyFill="1" applyBorder="1" applyAlignment="1" applyProtection="1">
      <alignment horizontal="center" vertical="center" wrapText="1"/>
      <protection locked="0"/>
    </xf>
    <xf numFmtId="0" fontId="9" fillId="0" borderId="100" xfId="0" applyFont="1" applyFill="1" applyBorder="1" applyAlignment="1" applyProtection="1">
      <alignment vertical="center" wrapText="1"/>
      <protection/>
    </xf>
    <xf numFmtId="0" fontId="13" fillId="0" borderId="10"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0" fontId="159" fillId="0" borderId="121" xfId="0" applyFont="1" applyBorder="1" applyAlignment="1">
      <alignment vertical="center" wrapText="1" shrinkToFit="1"/>
    </xf>
    <xf numFmtId="0" fontId="159" fillId="0" borderId="179" xfId="0" applyFont="1" applyBorder="1" applyAlignment="1">
      <alignment vertical="center" wrapText="1" shrinkToFit="1"/>
    </xf>
    <xf numFmtId="0" fontId="159" fillId="0" borderId="180" xfId="0" applyFont="1" applyBorder="1" applyAlignment="1">
      <alignment vertical="center" wrapText="1" shrinkToFit="1"/>
    </xf>
    <xf numFmtId="0" fontId="159" fillId="0" borderId="181" xfId="0" applyFont="1" applyBorder="1" applyAlignment="1">
      <alignment vertical="center" wrapText="1" shrinkToFit="1"/>
    </xf>
    <xf numFmtId="0" fontId="160" fillId="0" borderId="0" xfId="0" applyFont="1" applyFill="1" applyBorder="1" applyAlignment="1" applyProtection="1">
      <alignment horizontal="right" vertical="center"/>
      <protection/>
    </xf>
    <xf numFmtId="0" fontId="4" fillId="6" borderId="143" xfId="0" applyFont="1" applyFill="1" applyBorder="1" applyAlignment="1" applyProtection="1">
      <alignment vertical="center" wrapText="1"/>
      <protection locked="0"/>
    </xf>
    <xf numFmtId="0" fontId="4" fillId="6" borderId="143" xfId="0" applyFont="1" applyFill="1" applyBorder="1" applyAlignment="1" applyProtection="1">
      <alignment vertical="center"/>
      <protection locked="0"/>
    </xf>
    <xf numFmtId="0" fontId="4" fillId="6" borderId="26" xfId="0" applyFont="1" applyFill="1" applyBorder="1" applyAlignment="1" applyProtection="1">
      <alignment vertical="center"/>
      <protection locked="0"/>
    </xf>
    <xf numFmtId="0" fontId="126" fillId="0" borderId="36" xfId="0" applyFont="1" applyBorder="1" applyAlignment="1" applyProtection="1">
      <alignment horizontal="center" vertical="center"/>
      <protection locked="0"/>
    </xf>
    <xf numFmtId="0" fontId="126" fillId="0" borderId="10" xfId="0" applyFont="1" applyBorder="1" applyAlignment="1" applyProtection="1">
      <alignment horizontal="center" vertical="center"/>
      <protection locked="0"/>
    </xf>
    <xf numFmtId="38" fontId="10" fillId="0" borderId="0" xfId="50" applyNumberFormat="1" applyFont="1" applyBorder="1" applyAlignment="1" applyProtection="1">
      <alignment horizontal="left" vertical="center"/>
      <protection locked="0"/>
    </xf>
    <xf numFmtId="0" fontId="160" fillId="0" borderId="182" xfId="0" applyFont="1" applyBorder="1" applyAlignment="1" applyProtection="1">
      <alignment horizontal="right" vertical="center"/>
      <protection/>
    </xf>
    <xf numFmtId="0" fontId="149" fillId="0" borderId="183" xfId="0" applyFont="1" applyFill="1" applyBorder="1" applyAlignment="1">
      <alignment horizontal="center" vertical="center"/>
    </xf>
    <xf numFmtId="0" fontId="149" fillId="0" borderId="184" xfId="0" applyFont="1" applyFill="1" applyBorder="1" applyAlignment="1">
      <alignment horizontal="center" vertical="center"/>
    </xf>
    <xf numFmtId="0" fontId="23" fillId="0" borderId="10" xfId="0" applyFont="1" applyFill="1" applyBorder="1" applyAlignment="1" applyProtection="1">
      <alignment vertical="center"/>
      <protection/>
    </xf>
    <xf numFmtId="0" fontId="23" fillId="0" borderId="56" xfId="0" applyFont="1" applyFill="1" applyBorder="1" applyAlignment="1" applyProtection="1">
      <alignment vertical="center"/>
      <protection/>
    </xf>
    <xf numFmtId="0" fontId="149" fillId="0" borderId="185" xfId="0" applyFont="1" applyFill="1" applyBorder="1" applyAlignment="1">
      <alignment horizontal="center" vertical="center"/>
    </xf>
    <xf numFmtId="0" fontId="152" fillId="0" borderId="186" xfId="0" applyFont="1" applyBorder="1" applyAlignment="1">
      <alignment vertical="center" wrapText="1"/>
    </xf>
    <xf numFmtId="0" fontId="152" fillId="0" borderId="126" xfId="0" applyFont="1" applyBorder="1" applyAlignment="1">
      <alignment vertical="center" wrapText="1"/>
    </xf>
    <xf numFmtId="0" fontId="152" fillId="0" borderId="121" xfId="0" applyFont="1" applyBorder="1" applyAlignment="1">
      <alignment vertical="center" wrapText="1"/>
    </xf>
    <xf numFmtId="0" fontId="152" fillId="0" borderId="179" xfId="0" applyFont="1" applyBorder="1" applyAlignment="1">
      <alignment vertical="center" wrapText="1"/>
    </xf>
    <xf numFmtId="190" fontId="4" fillId="6" borderId="143" xfId="50" applyNumberFormat="1" applyFont="1" applyFill="1" applyBorder="1" applyAlignment="1" applyProtection="1">
      <alignment horizontal="left" vertical="center" wrapText="1"/>
      <protection/>
    </xf>
    <xf numFmtId="190" fontId="4" fillId="6" borderId="26" xfId="50" applyNumberFormat="1" applyFont="1" applyFill="1" applyBorder="1" applyAlignment="1" applyProtection="1">
      <alignment horizontal="left" vertical="center" wrapText="1"/>
      <protection/>
    </xf>
    <xf numFmtId="0" fontId="13" fillId="0" borderId="143"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9" fillId="0" borderId="84"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134" xfId="0" applyFont="1" applyFill="1" applyBorder="1" applyAlignment="1" applyProtection="1">
      <alignment vertical="center" wrapText="1"/>
      <protection/>
    </xf>
    <xf numFmtId="0" fontId="9" fillId="0" borderId="56" xfId="0" applyFont="1" applyFill="1" applyBorder="1" applyAlignment="1" applyProtection="1">
      <alignment horizontal="center" vertical="center"/>
      <protection/>
    </xf>
    <xf numFmtId="0" fontId="9" fillId="0" borderId="69"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56" xfId="0" applyFont="1" applyFill="1" applyBorder="1" applyAlignment="1" applyProtection="1">
      <alignment horizontal="center" vertical="center" wrapText="1"/>
      <protection/>
    </xf>
    <xf numFmtId="0" fontId="9" fillId="0" borderId="69"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158" fillId="0" borderId="0" xfId="0" applyFont="1" applyBorder="1" applyAlignment="1" applyProtection="1">
      <alignment horizontal="center" vertical="center"/>
      <protection locked="0"/>
    </xf>
    <xf numFmtId="0" fontId="9" fillId="0" borderId="85" xfId="0" applyFont="1" applyFill="1" applyBorder="1" applyAlignment="1" applyProtection="1">
      <alignment vertical="center" wrapText="1"/>
      <protection/>
    </xf>
    <xf numFmtId="0" fontId="9" fillId="0" borderId="50" xfId="0" applyFont="1" applyFill="1" applyBorder="1" applyAlignment="1" applyProtection="1">
      <alignment vertical="center" wrapText="1"/>
      <protection/>
    </xf>
    <xf numFmtId="0" fontId="161" fillId="42" borderId="84" xfId="0" applyFont="1" applyFill="1" applyBorder="1" applyAlignment="1" applyProtection="1">
      <alignment horizontal="center" vertical="center"/>
      <protection locked="0"/>
    </xf>
    <xf numFmtId="0" fontId="137" fillId="0" borderId="187" xfId="0" applyFont="1" applyFill="1" applyBorder="1" applyAlignment="1" applyProtection="1">
      <alignment horizontal="center" vertical="center"/>
      <protection locked="0"/>
    </xf>
    <xf numFmtId="0" fontId="137" fillId="0" borderId="188" xfId="0" applyFont="1" applyFill="1" applyBorder="1" applyAlignment="1" applyProtection="1">
      <alignment horizontal="center" vertical="center"/>
      <protection locked="0"/>
    </xf>
    <xf numFmtId="0" fontId="137" fillId="0" borderId="17" xfId="0" applyFont="1" applyFill="1" applyBorder="1" applyAlignment="1" applyProtection="1">
      <alignment horizontal="center" vertical="center"/>
      <protection locked="0"/>
    </xf>
    <xf numFmtId="184" fontId="139" fillId="0" borderId="0" xfId="0" applyNumberFormat="1" applyFont="1" applyBorder="1" applyAlignment="1" applyProtection="1">
      <alignment horizontal="center" vertical="center"/>
      <protection locked="0"/>
    </xf>
    <xf numFmtId="0" fontId="129" fillId="6" borderId="189" xfId="0" applyFont="1" applyFill="1" applyBorder="1" applyAlignment="1" applyProtection="1">
      <alignment horizontal="center" vertical="top" wrapText="1"/>
      <protection locked="0"/>
    </xf>
    <xf numFmtId="0" fontId="0" fillId="0" borderId="190" xfId="0" applyBorder="1" applyAlignment="1">
      <alignment horizontal="center" vertical="top"/>
    </xf>
    <xf numFmtId="0" fontId="30" fillId="0" borderId="144" xfId="0" applyFont="1" applyFill="1" applyBorder="1" applyAlignment="1" applyProtection="1">
      <alignment horizontal="center" vertical="center"/>
      <protection/>
    </xf>
    <xf numFmtId="0" fontId="30" fillId="0" borderId="145" xfId="0" applyFont="1" applyFill="1" applyBorder="1" applyAlignment="1" applyProtection="1">
      <alignment horizontal="center" vertical="center"/>
      <protection/>
    </xf>
    <xf numFmtId="190" fontId="4" fillId="0" borderId="191" xfId="50" applyNumberFormat="1" applyFont="1" applyFill="1" applyBorder="1" applyAlignment="1" applyProtection="1">
      <alignment horizontal="left" vertical="top" wrapText="1"/>
      <protection/>
    </xf>
    <xf numFmtId="190" fontId="4" fillId="0" borderId="192" xfId="50" applyNumberFormat="1" applyFont="1" applyFill="1" applyBorder="1" applyAlignment="1" applyProtection="1">
      <alignment horizontal="left" vertical="top" wrapText="1"/>
      <protection/>
    </xf>
    <xf numFmtId="0" fontId="152" fillId="0" borderId="121" xfId="0" applyFont="1" applyBorder="1" applyAlignment="1">
      <alignment vertical="center" wrapText="1" shrinkToFit="1"/>
    </xf>
    <xf numFmtId="0" fontId="152" fillId="0" borderId="179" xfId="0" applyFont="1" applyBorder="1" applyAlignment="1">
      <alignment vertical="center" wrapText="1" shrinkToFit="1"/>
    </xf>
    <xf numFmtId="0" fontId="127" fillId="0" borderId="10" xfId="0" applyFont="1" applyBorder="1" applyAlignment="1" applyProtection="1">
      <alignment horizontal="center" vertical="center"/>
      <protection/>
    </xf>
    <xf numFmtId="0" fontId="127" fillId="0" borderId="56" xfId="0" applyFont="1" applyBorder="1" applyAlignment="1" applyProtection="1">
      <alignment horizontal="center" vertical="center"/>
      <protection/>
    </xf>
    <xf numFmtId="0" fontId="127" fillId="0" borderId="0" xfId="0" applyFont="1" applyAlignment="1" applyProtection="1">
      <alignment vertical="center" wrapText="1"/>
      <protection locked="0"/>
    </xf>
    <xf numFmtId="0" fontId="127" fillId="0" borderId="0" xfId="0" applyFont="1" applyAlignment="1" applyProtection="1">
      <alignment vertical="center"/>
      <protection locked="0"/>
    </xf>
    <xf numFmtId="0" fontId="153" fillId="0" borderId="0" xfId="0" applyFont="1" applyAlignment="1" applyProtection="1">
      <alignment vertical="center"/>
      <protection/>
    </xf>
    <xf numFmtId="0" fontId="7" fillId="0" borderId="41"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0" borderId="193" xfId="0" applyFont="1" applyBorder="1" applyAlignment="1" applyProtection="1">
      <alignment horizontal="center" vertical="top" wrapText="1"/>
      <protection locked="0"/>
    </xf>
    <xf numFmtId="0" fontId="7" fillId="0" borderId="56" xfId="0" applyFont="1" applyBorder="1" applyAlignment="1" applyProtection="1">
      <alignment horizontal="center" vertical="top" wrapText="1"/>
      <protection locked="0"/>
    </xf>
    <xf numFmtId="0" fontId="7" fillId="0" borderId="26"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84" xfId="0" applyFont="1" applyBorder="1" applyAlignment="1" applyProtection="1">
      <alignment horizontal="center" vertical="center" wrapText="1"/>
      <protection locked="0"/>
    </xf>
    <xf numFmtId="184" fontId="126" fillId="0" borderId="194" xfId="0" applyNumberFormat="1" applyFont="1" applyBorder="1" applyAlignment="1" applyProtection="1">
      <alignment vertical="center" wrapText="1"/>
      <protection/>
    </xf>
    <xf numFmtId="184" fontId="126" fillId="0" borderId="0" xfId="0" applyNumberFormat="1" applyFont="1" applyBorder="1" applyAlignment="1" applyProtection="1">
      <alignment vertical="center" wrapText="1"/>
      <protection/>
    </xf>
    <xf numFmtId="0" fontId="126" fillId="0" borderId="194" xfId="0" applyFont="1" applyBorder="1" applyAlignment="1" applyProtection="1">
      <alignment vertical="center" wrapText="1"/>
      <protection/>
    </xf>
    <xf numFmtId="0" fontId="126" fillId="0" borderId="0" xfId="0" applyFont="1" applyBorder="1" applyAlignment="1" applyProtection="1">
      <alignment vertical="center" wrapText="1"/>
      <protection/>
    </xf>
    <xf numFmtId="0" fontId="162" fillId="0" borderId="10" xfId="0" applyFont="1" applyBorder="1" applyAlignment="1" applyProtection="1">
      <alignment horizontal="center" vertical="top" textRotation="255" wrapText="1"/>
      <protection/>
    </xf>
    <xf numFmtId="0" fontId="162" fillId="0" borderId="10" xfId="0" applyFont="1" applyBorder="1" applyAlignment="1" applyProtection="1">
      <alignment horizontal="center" vertical="top" textRotation="255"/>
      <protection/>
    </xf>
    <xf numFmtId="0" fontId="162" fillId="0" borderId="84" xfId="0" applyFont="1" applyBorder="1" applyAlignment="1" applyProtection="1">
      <alignment horizontal="center" vertical="top" textRotation="255" wrapText="1"/>
      <protection/>
    </xf>
    <xf numFmtId="0" fontId="4" fillId="0" borderId="52"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203" fontId="119" fillId="0" borderId="0" xfId="0" applyNumberFormat="1" applyFont="1" applyFill="1" applyBorder="1" applyAlignment="1" applyProtection="1">
      <alignment horizontal="right" vertical="center"/>
      <protection/>
    </xf>
    <xf numFmtId="0" fontId="126" fillId="0" borderId="26" xfId="0" applyFont="1" applyBorder="1" applyAlignment="1" applyProtection="1">
      <alignment horizontal="center" vertical="center"/>
      <protection/>
    </xf>
    <xf numFmtId="0" fontId="126" fillId="0" borderId="10" xfId="0" applyFont="1" applyBorder="1" applyAlignment="1" applyProtection="1">
      <alignment horizontal="center" vertical="center"/>
      <protection/>
    </xf>
    <xf numFmtId="0" fontId="116" fillId="33" borderId="195" xfId="0" applyFont="1" applyFill="1" applyBorder="1" applyAlignment="1" applyProtection="1">
      <alignment horizontal="center" vertical="center" wrapText="1"/>
      <protection locked="0"/>
    </xf>
    <xf numFmtId="0" fontId="116" fillId="33" borderId="196" xfId="0" applyFont="1" applyFill="1" applyBorder="1" applyAlignment="1" applyProtection="1">
      <alignment horizontal="center" vertical="center" wrapText="1"/>
      <protection locked="0"/>
    </xf>
    <xf numFmtId="38" fontId="109" fillId="0" borderId="197" xfId="50" applyFont="1" applyBorder="1" applyAlignment="1" applyProtection="1">
      <alignment vertical="center"/>
      <protection locked="0"/>
    </xf>
    <xf numFmtId="38" fontId="109" fillId="0" borderId="91" xfId="50" applyFont="1" applyBorder="1" applyAlignment="1" applyProtection="1">
      <alignment vertical="center"/>
      <protection locked="0"/>
    </xf>
    <xf numFmtId="38" fontId="109" fillId="0" borderId="197" xfId="50" applyFont="1" applyBorder="1" applyAlignment="1" applyProtection="1">
      <alignment horizontal="right" vertical="center"/>
      <protection locked="0"/>
    </xf>
    <xf numFmtId="38" fontId="109" fillId="0" borderId="91" xfId="50" applyFont="1" applyBorder="1" applyAlignment="1" applyProtection="1">
      <alignment horizontal="right" vertical="center"/>
      <protection locked="0"/>
    </xf>
    <xf numFmtId="38" fontId="109" fillId="33" borderId="197" xfId="50" applyFont="1" applyFill="1" applyBorder="1" applyAlignment="1" applyProtection="1">
      <alignment vertical="center"/>
      <protection locked="0"/>
    </xf>
    <xf numFmtId="38" fontId="109" fillId="33" borderId="91" xfId="50" applyFont="1" applyFill="1" applyBorder="1" applyAlignment="1" applyProtection="1">
      <alignment vertical="center"/>
      <protection locked="0"/>
    </xf>
    <xf numFmtId="14" fontId="109" fillId="35" borderId="84" xfId="0" applyNumberFormat="1" applyFont="1" applyFill="1" applyBorder="1" applyAlignment="1" applyProtection="1">
      <alignment horizontal="center" vertical="center" wrapText="1"/>
      <protection locked="0"/>
    </xf>
    <xf numFmtId="14" fontId="109" fillId="35" borderId="143" xfId="0" applyNumberFormat="1" applyFont="1" applyFill="1" applyBorder="1" applyAlignment="1" applyProtection="1">
      <alignment horizontal="center" vertical="center" wrapText="1"/>
      <protection locked="0"/>
    </xf>
    <xf numFmtId="14" fontId="109" fillId="35" borderId="26" xfId="0" applyNumberFormat="1" applyFont="1" applyFill="1" applyBorder="1" applyAlignment="1" applyProtection="1">
      <alignment horizontal="center" vertical="center" wrapText="1"/>
      <protection locked="0"/>
    </xf>
    <xf numFmtId="14" fontId="109" fillId="35" borderId="14" xfId="0" applyNumberFormat="1" applyFont="1" applyFill="1" applyBorder="1" applyAlignment="1" applyProtection="1">
      <alignment horizontal="center" vertical="center" wrapText="1"/>
      <protection locked="0"/>
    </xf>
    <xf numFmtId="0" fontId="109" fillId="35" borderId="14" xfId="0" applyFont="1" applyFill="1" applyBorder="1" applyAlignment="1" applyProtection="1">
      <alignment horizontal="center" vertical="center" wrapText="1"/>
      <protection locked="0"/>
    </xf>
    <xf numFmtId="0" fontId="117" fillId="33" borderId="198" xfId="0" applyFont="1" applyFill="1" applyBorder="1" applyAlignment="1" applyProtection="1">
      <alignment horizontal="center" vertical="center" wrapText="1"/>
      <protection/>
    </xf>
    <xf numFmtId="0" fontId="117" fillId="33" borderId="31" xfId="0" applyFont="1" applyFill="1" applyBorder="1" applyAlignment="1" applyProtection="1">
      <alignment horizontal="center" vertical="center" wrapText="1"/>
      <protection/>
    </xf>
    <xf numFmtId="0" fontId="116" fillId="0" borderId="199" xfId="0" applyFont="1" applyBorder="1" applyAlignment="1" applyProtection="1">
      <alignment horizontal="center" vertical="top" wrapText="1"/>
      <protection/>
    </xf>
    <xf numFmtId="0" fontId="116" fillId="0" borderId="200" xfId="0" applyFont="1" applyBorder="1" applyAlignment="1" applyProtection="1">
      <alignment horizontal="center" vertical="top" wrapText="1"/>
      <protection/>
    </xf>
    <xf numFmtId="14" fontId="109" fillId="35" borderId="15" xfId="0" applyNumberFormat="1" applyFont="1" applyFill="1" applyBorder="1" applyAlignment="1" applyProtection="1">
      <alignment horizontal="center" vertical="center" wrapText="1"/>
      <protection locked="0"/>
    </xf>
    <xf numFmtId="0" fontId="109" fillId="35" borderId="15" xfId="0" applyFont="1" applyFill="1" applyBorder="1" applyAlignment="1" applyProtection="1">
      <alignment horizontal="center" vertical="center" wrapText="1"/>
      <protection locked="0"/>
    </xf>
    <xf numFmtId="0" fontId="0" fillId="0" borderId="84" xfId="0" applyFont="1" applyBorder="1" applyAlignment="1" applyProtection="1">
      <alignment horizontal="center" vertical="center"/>
      <protection/>
    </xf>
    <xf numFmtId="0" fontId="0" fillId="0" borderId="143"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116" fillId="0" borderId="201" xfId="0" applyFont="1" applyFill="1" applyBorder="1" applyAlignment="1" applyProtection="1">
      <alignment horizontal="center" vertical="center" wrapText="1"/>
      <protection/>
    </xf>
    <xf numFmtId="0" fontId="116" fillId="0" borderId="137" xfId="0" applyFont="1" applyFill="1" applyBorder="1" applyAlignment="1" applyProtection="1">
      <alignment horizontal="center" vertical="center" wrapText="1"/>
      <protection/>
    </xf>
    <xf numFmtId="0" fontId="93" fillId="0" borderId="0" xfId="44" applyAlignment="1" applyProtection="1">
      <alignment vertical="center"/>
      <protection/>
    </xf>
    <xf numFmtId="0" fontId="116" fillId="0" borderId="0" xfId="0" applyFont="1" applyAlignment="1" applyProtection="1">
      <alignment horizontal="left" vertical="center"/>
      <protection locked="0"/>
    </xf>
    <xf numFmtId="0" fontId="116" fillId="0" borderId="202" xfId="0" applyFont="1" applyBorder="1" applyAlignment="1" applyProtection="1">
      <alignment horizontal="center" vertical="center" wrapText="1"/>
      <protection/>
    </xf>
    <xf numFmtId="0" fontId="116" fillId="0" borderId="136" xfId="0" applyFont="1" applyBorder="1" applyAlignment="1" applyProtection="1">
      <alignment horizontal="center" vertical="center" wrapText="1"/>
      <protection/>
    </xf>
    <xf numFmtId="0" fontId="116" fillId="0" borderId="199" xfId="0" applyFont="1" applyBorder="1" applyAlignment="1" applyProtection="1">
      <alignment horizontal="center" vertical="top" wrapText="1"/>
      <protection locked="0"/>
    </xf>
    <xf numFmtId="0" fontId="116" fillId="0" borderId="200" xfId="0" applyFont="1" applyBorder="1" applyAlignment="1" applyProtection="1">
      <alignment horizontal="center" vertical="top" wrapText="1"/>
      <protection locked="0"/>
    </xf>
    <xf numFmtId="0" fontId="0" fillId="0" borderId="84" xfId="0" applyFont="1" applyBorder="1" applyAlignment="1" applyProtection="1">
      <alignment horizontal="center" vertical="center" shrinkToFit="1"/>
      <protection/>
    </xf>
    <xf numFmtId="0" fontId="0" fillId="0" borderId="143"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14" fontId="109" fillId="35" borderId="10" xfId="0" applyNumberFormat="1" applyFont="1" applyFill="1" applyBorder="1" applyAlignment="1" applyProtection="1">
      <alignment horizontal="center" vertical="center" wrapText="1"/>
      <protection locked="0"/>
    </xf>
    <xf numFmtId="0" fontId="109" fillId="35" borderId="10" xfId="0" applyFont="1" applyFill="1" applyBorder="1" applyAlignment="1" applyProtection="1">
      <alignment horizontal="center" vertical="center" wrapText="1"/>
      <protection locked="0"/>
    </xf>
    <xf numFmtId="0" fontId="116" fillId="0" borderId="29" xfId="0" applyFont="1" applyBorder="1" applyAlignment="1" applyProtection="1">
      <alignment horizontal="center" vertical="center" wrapText="1"/>
      <protection/>
    </xf>
    <xf numFmtId="0" fontId="116" fillId="0" borderId="13" xfId="0" applyFont="1" applyBorder="1" applyAlignment="1" applyProtection="1">
      <alignment horizontal="center" vertical="center" wrapText="1"/>
      <protection/>
    </xf>
    <xf numFmtId="0" fontId="116" fillId="0" borderId="201" xfId="0" applyFont="1" applyBorder="1" applyAlignment="1" applyProtection="1">
      <alignment horizontal="center" vertical="center" wrapText="1"/>
      <protection/>
    </xf>
    <xf numFmtId="0" fontId="116" fillId="0" borderId="137" xfId="0" applyFont="1" applyBorder="1" applyAlignment="1" applyProtection="1">
      <alignment horizontal="center" vertical="center" wrapText="1"/>
      <protection/>
    </xf>
    <xf numFmtId="14" fontId="109" fillId="35" borderId="16" xfId="0" applyNumberFormat="1" applyFont="1" applyFill="1" applyBorder="1" applyAlignment="1" applyProtection="1">
      <alignment horizontal="center" vertical="center" wrapText="1"/>
      <protection locked="0"/>
    </xf>
    <xf numFmtId="0" fontId="109" fillId="35" borderId="16" xfId="0" applyFont="1" applyFill="1" applyBorder="1" applyAlignment="1" applyProtection="1">
      <alignment horizontal="center" vertical="center" wrapText="1"/>
      <protection locked="0"/>
    </xf>
    <xf numFmtId="0" fontId="116" fillId="0" borderId="30" xfId="0" applyFont="1" applyBorder="1" applyAlignment="1" applyProtection="1">
      <alignment horizontal="center"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1">
    <dxf>
      <font>
        <color theme="0"/>
      </font>
      <fill>
        <patternFill patternType="none">
          <bgColor indexed="65"/>
        </patternFill>
      </fill>
    </dxf>
    <dxf>
      <font>
        <color theme="0"/>
      </font>
    </dxf>
    <dxf>
      <font>
        <color theme="0"/>
      </font>
    </dxf>
    <dxf>
      <font>
        <color theme="0"/>
      </font>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border/>
    </dxf>
    <dxf>
      <font>
        <b/>
        <i val="0"/>
      </font>
      <fill>
        <patternFill>
          <bgColor rgb="FFFF0000"/>
        </patternFill>
      </fill>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58</xdr:row>
      <xdr:rowOff>209550</xdr:rowOff>
    </xdr:from>
    <xdr:to>
      <xdr:col>16</xdr:col>
      <xdr:colOff>76200</xdr:colOff>
      <xdr:row>75</xdr:row>
      <xdr:rowOff>85725</xdr:rowOff>
    </xdr:to>
    <xdr:pic>
      <xdr:nvPicPr>
        <xdr:cNvPr id="1" name="図 28"/>
        <xdr:cNvPicPr preferRelativeResize="1">
          <a:picLocks noChangeAspect="1"/>
        </xdr:cNvPicPr>
      </xdr:nvPicPr>
      <xdr:blipFill>
        <a:blip r:embed="rId1"/>
        <a:stretch>
          <a:fillRect/>
        </a:stretch>
      </xdr:blipFill>
      <xdr:spPr>
        <a:xfrm>
          <a:off x="5715000" y="11839575"/>
          <a:ext cx="3876675" cy="3067050"/>
        </a:xfrm>
        <a:prstGeom prst="rect">
          <a:avLst/>
        </a:prstGeom>
        <a:noFill/>
        <a:ln w="25400" cmpd="sng">
          <a:solidFill>
            <a:srgbClr val="000000"/>
          </a:solidFill>
          <a:headEnd type="none"/>
          <a:tailEnd type="none"/>
        </a:ln>
      </xdr:spPr>
    </xdr:pic>
    <xdr:clientData/>
  </xdr:twoCellAnchor>
  <xdr:oneCellAnchor>
    <xdr:from>
      <xdr:col>2</xdr:col>
      <xdr:colOff>0</xdr:colOff>
      <xdr:row>14</xdr:row>
      <xdr:rowOff>85725</xdr:rowOff>
    </xdr:from>
    <xdr:ext cx="666750" cy="238125"/>
    <xdr:sp>
      <xdr:nvSpPr>
        <xdr:cNvPr id="2"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xdr:from>
      <xdr:col>9</xdr:col>
      <xdr:colOff>161925</xdr:colOff>
      <xdr:row>61</xdr:row>
      <xdr:rowOff>114300</xdr:rowOff>
    </xdr:from>
    <xdr:to>
      <xdr:col>9</xdr:col>
      <xdr:colOff>161925</xdr:colOff>
      <xdr:row>63</xdr:row>
      <xdr:rowOff>47625</xdr:rowOff>
    </xdr:to>
    <xdr:sp>
      <xdr:nvSpPr>
        <xdr:cNvPr id="3" name="直線矢印コネクタ 32"/>
        <xdr:cNvSpPr>
          <a:spLocks/>
        </xdr:cNvSpPr>
      </xdr:nvSpPr>
      <xdr:spPr>
        <a:xfrm flipH="1">
          <a:off x="6086475" y="12392025"/>
          <a:ext cx="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561975</xdr:colOff>
      <xdr:row>64</xdr:row>
      <xdr:rowOff>38100</xdr:rowOff>
    </xdr:from>
    <xdr:to>
      <xdr:col>14</xdr:col>
      <xdr:colOff>180975</xdr:colOff>
      <xdr:row>65</xdr:row>
      <xdr:rowOff>57150</xdr:rowOff>
    </xdr:to>
    <xdr:sp>
      <xdr:nvSpPr>
        <xdr:cNvPr id="4" name="円/楕円 1"/>
        <xdr:cNvSpPr>
          <a:spLocks/>
        </xdr:cNvSpPr>
      </xdr:nvSpPr>
      <xdr:spPr>
        <a:xfrm>
          <a:off x="7677150" y="12858750"/>
          <a:ext cx="81915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552450</xdr:colOff>
      <xdr:row>60</xdr:row>
      <xdr:rowOff>219075</xdr:rowOff>
    </xdr:from>
    <xdr:to>
      <xdr:col>14</xdr:col>
      <xdr:colOff>190500</xdr:colOff>
      <xdr:row>63</xdr:row>
      <xdr:rowOff>66675</xdr:rowOff>
    </xdr:to>
    <xdr:sp>
      <xdr:nvSpPr>
        <xdr:cNvPr id="5" name="吹き出し: 角を丸めた四角形 4"/>
        <xdr:cNvSpPr>
          <a:spLocks/>
        </xdr:cNvSpPr>
      </xdr:nvSpPr>
      <xdr:spPr>
        <a:xfrm>
          <a:off x="7667625" y="12268200"/>
          <a:ext cx="838200" cy="438150"/>
        </a:xfrm>
        <a:prstGeom prst="wedgeRoundRectCallout">
          <a:avLst>
            <a:gd name="adj1" fmla="val -12990"/>
            <a:gd name="adj2" fmla="val 6902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rPr>
            <a:t>このボタンを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クリックする</a:t>
          </a:r>
        </a:p>
      </xdr:txBody>
    </xdr:sp>
    <xdr:clientData/>
  </xdr:twoCellAnchor>
  <xdr:oneCellAnchor>
    <xdr:from>
      <xdr:col>3</xdr:col>
      <xdr:colOff>866775</xdr:colOff>
      <xdr:row>20</xdr:row>
      <xdr:rowOff>123825</xdr:rowOff>
    </xdr:from>
    <xdr:ext cx="466725" cy="238125"/>
    <xdr:sp>
      <xdr:nvSpPr>
        <xdr:cNvPr id="6" name="テキスト ボックス 56"/>
        <xdr:cNvSpPr txBox="1">
          <a:spLocks noChangeArrowheads="1"/>
        </xdr:cNvSpPr>
      </xdr:nvSpPr>
      <xdr:spPr>
        <a:xfrm>
          <a:off x="2219325"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885825</xdr:colOff>
      <xdr:row>20</xdr:row>
      <xdr:rowOff>123825</xdr:rowOff>
    </xdr:from>
    <xdr:ext cx="1038225" cy="238125"/>
    <xdr:sp>
      <xdr:nvSpPr>
        <xdr:cNvPr id="7" name="テキスト ボックス 57"/>
        <xdr:cNvSpPr txBox="1">
          <a:spLocks noChangeArrowheads="1"/>
        </xdr:cNvSpPr>
      </xdr:nvSpPr>
      <xdr:spPr>
        <a:xfrm>
          <a:off x="4029075" y="4124325"/>
          <a:ext cx="1038225"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8" name="テキスト ボックス 58"/>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47750" cy="238125"/>
    <xdr:sp>
      <xdr:nvSpPr>
        <xdr:cNvPr id="9" name="テキスト ボックス 59"/>
        <xdr:cNvSpPr txBox="1">
          <a:spLocks noChangeArrowheads="1"/>
        </xdr:cNvSpPr>
      </xdr:nvSpPr>
      <xdr:spPr>
        <a:xfrm>
          <a:off x="447675" y="4105275"/>
          <a:ext cx="10477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29</xdr:row>
      <xdr:rowOff>114300</xdr:rowOff>
    </xdr:from>
    <xdr:ext cx="666750" cy="238125"/>
    <xdr:sp>
      <xdr:nvSpPr>
        <xdr:cNvPr id="10" name="テキスト ボックス 63"/>
        <xdr:cNvSpPr txBox="1">
          <a:spLocks noChangeArrowheads="1"/>
        </xdr:cNvSpPr>
      </xdr:nvSpPr>
      <xdr:spPr>
        <a:xfrm>
          <a:off x="457200" y="591502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4</xdr:col>
      <xdr:colOff>0</xdr:colOff>
      <xdr:row>25</xdr:row>
      <xdr:rowOff>9525</xdr:rowOff>
    </xdr:from>
    <xdr:ext cx="466725" cy="238125"/>
    <xdr:sp>
      <xdr:nvSpPr>
        <xdr:cNvPr id="11" name="テキスト ボックス 67"/>
        <xdr:cNvSpPr txBox="1">
          <a:spLocks noChangeArrowheads="1"/>
        </xdr:cNvSpPr>
      </xdr:nvSpPr>
      <xdr:spPr>
        <a:xfrm>
          <a:off x="2247900" y="501015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32</xdr:row>
      <xdr:rowOff>0</xdr:rowOff>
    </xdr:from>
    <xdr:to>
      <xdr:col>20</xdr:col>
      <xdr:colOff>9525</xdr:colOff>
      <xdr:row>32</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059900" y="12192000"/>
          <a:ext cx="9525" cy="9525"/>
        </a:xfrm>
        <a:prstGeom prst="rect">
          <a:avLst/>
        </a:prstGeom>
        <a:noFill/>
        <a:ln w="9525" cmpd="sng">
          <a:noFill/>
        </a:ln>
      </xdr:spPr>
    </xdr:pic>
    <xdr:clientData/>
  </xdr:twoCellAnchor>
  <xdr:twoCellAnchor editAs="oneCell">
    <xdr:from>
      <xdr:col>20</xdr:col>
      <xdr:colOff>19050</xdr:colOff>
      <xdr:row>32</xdr:row>
      <xdr:rowOff>0</xdr:rowOff>
    </xdr:from>
    <xdr:to>
      <xdr:col>20</xdr:col>
      <xdr:colOff>28575</xdr:colOff>
      <xdr:row>32</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078950" y="12192000"/>
          <a:ext cx="9525" cy="9525"/>
        </a:xfrm>
        <a:prstGeom prst="rect">
          <a:avLst/>
        </a:prstGeom>
        <a:noFill/>
        <a:ln w="9525" cmpd="sng">
          <a:noFill/>
        </a:ln>
      </xdr:spPr>
    </xdr:pic>
    <xdr:clientData/>
  </xdr:twoCellAnchor>
  <xdr:twoCellAnchor editAs="oneCell">
    <xdr:from>
      <xdr:col>20</xdr:col>
      <xdr:colOff>38100</xdr:colOff>
      <xdr:row>32</xdr:row>
      <xdr:rowOff>0</xdr:rowOff>
    </xdr:from>
    <xdr:to>
      <xdr:col>20</xdr:col>
      <xdr:colOff>47625</xdr:colOff>
      <xdr:row>32</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098000" y="12192000"/>
          <a:ext cx="9525" cy="9525"/>
        </a:xfrm>
        <a:prstGeom prst="rect">
          <a:avLst/>
        </a:prstGeom>
        <a:noFill/>
        <a:ln w="9525" cmpd="sng">
          <a:noFill/>
        </a:ln>
      </xdr:spPr>
    </xdr:pic>
    <xdr:clientData/>
  </xdr:twoCellAnchor>
  <xdr:twoCellAnchor editAs="oneCell">
    <xdr:from>
      <xdr:col>19</xdr:col>
      <xdr:colOff>0</xdr:colOff>
      <xdr:row>28</xdr:row>
      <xdr:rowOff>0</xdr:rowOff>
    </xdr:from>
    <xdr:to>
      <xdr:col>19</xdr:col>
      <xdr:colOff>9525</xdr:colOff>
      <xdr:row>28</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097750" y="10668000"/>
          <a:ext cx="9525" cy="9525"/>
        </a:xfrm>
        <a:prstGeom prst="rect">
          <a:avLst/>
        </a:prstGeom>
        <a:noFill/>
        <a:ln w="9525" cmpd="sng">
          <a:noFill/>
        </a:ln>
      </xdr:spPr>
    </xdr:pic>
    <xdr:clientData/>
  </xdr:twoCellAnchor>
  <xdr:twoCellAnchor editAs="oneCell">
    <xdr:from>
      <xdr:col>19</xdr:col>
      <xdr:colOff>19050</xdr:colOff>
      <xdr:row>28</xdr:row>
      <xdr:rowOff>0</xdr:rowOff>
    </xdr:from>
    <xdr:to>
      <xdr:col>19</xdr:col>
      <xdr:colOff>28575</xdr:colOff>
      <xdr:row>28</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116800" y="10668000"/>
          <a:ext cx="9525" cy="9525"/>
        </a:xfrm>
        <a:prstGeom prst="rect">
          <a:avLst/>
        </a:prstGeom>
        <a:noFill/>
        <a:ln w="9525" cmpd="sng">
          <a:noFill/>
        </a:ln>
      </xdr:spPr>
    </xdr:pic>
    <xdr:clientData/>
  </xdr:twoCellAnchor>
  <xdr:twoCellAnchor editAs="oneCell">
    <xdr:from>
      <xdr:col>19</xdr:col>
      <xdr:colOff>38100</xdr:colOff>
      <xdr:row>28</xdr:row>
      <xdr:rowOff>0</xdr:rowOff>
    </xdr:from>
    <xdr:to>
      <xdr:col>19</xdr:col>
      <xdr:colOff>47625</xdr:colOff>
      <xdr:row>28</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135850" y="1066800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377190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377190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3771900" y="195643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4179;&#25104;29&#24180;&#24230;&#12305;&#27096;&#24335;&#31532;&#65301;&#12398;&#21029;&#32025;&#12288;&#32076;&#36027;&#26126;&#32048;&#34920;&#65288;&#12469;&#12531;&#12503;&#1252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sheetDataSet>
      <sheetData sheetId="4">
        <row r="54">
          <cell r="N54">
            <v>1000000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4" t="s">
        <v>73</v>
      </c>
      <c r="D1" s="3"/>
      <c r="E1" s="3"/>
    </row>
    <row r="2" spans="2:5" ht="19.5" customHeight="1">
      <c r="B2" s="4"/>
      <c r="D2" s="3"/>
      <c r="E2" s="3"/>
    </row>
    <row r="3" spans="2:5" ht="19.5" customHeight="1">
      <c r="B3" t="s">
        <v>75</v>
      </c>
      <c r="C3" s="3"/>
      <c r="D3" s="3"/>
      <c r="E3" s="3"/>
    </row>
    <row r="4" spans="2:3" ht="19.5" customHeight="1" thickBot="1">
      <c r="B4" s="5" t="s">
        <v>24</v>
      </c>
      <c r="C4" s="5" t="s">
        <v>74</v>
      </c>
    </row>
    <row r="5" spans="2:3" ht="19.5" customHeight="1" thickTop="1">
      <c r="B5" s="6">
        <v>1</v>
      </c>
      <c r="C5" s="7" t="s">
        <v>73</v>
      </c>
    </row>
    <row r="6" spans="2:3" ht="19.5" customHeight="1">
      <c r="B6" s="8">
        <v>2</v>
      </c>
      <c r="C6" s="9" t="s">
        <v>78</v>
      </c>
    </row>
    <row r="7" spans="2:3" ht="19.5" customHeight="1">
      <c r="B7" s="8">
        <v>3</v>
      </c>
      <c r="C7" s="9" t="s">
        <v>89</v>
      </c>
    </row>
    <row r="8" spans="2:3" ht="19.5" customHeight="1">
      <c r="B8" s="21">
        <v>4</v>
      </c>
      <c r="C8" s="9" t="s">
        <v>68</v>
      </c>
    </row>
    <row r="9" spans="2:3" ht="19.5" customHeight="1">
      <c r="B9" s="21">
        <v>5</v>
      </c>
      <c r="C9" s="9" t="s">
        <v>60</v>
      </c>
    </row>
    <row r="10" spans="2:3" ht="19.5" customHeight="1">
      <c r="B10" s="21">
        <v>6</v>
      </c>
      <c r="C10" s="9" t="s">
        <v>22</v>
      </c>
    </row>
    <row r="11" spans="2:3" ht="19.5" customHeight="1">
      <c r="B11" s="21">
        <v>7</v>
      </c>
      <c r="C11" s="9" t="s">
        <v>61</v>
      </c>
    </row>
    <row r="12" spans="2:3" ht="19.5" customHeight="1">
      <c r="B12" s="21">
        <v>8</v>
      </c>
      <c r="C12" s="9" t="s">
        <v>23</v>
      </c>
    </row>
    <row r="13" spans="2:3" ht="19.5" customHeight="1">
      <c r="B13" s="21">
        <v>9</v>
      </c>
      <c r="C13" s="9" t="s">
        <v>301</v>
      </c>
    </row>
    <row r="14" spans="2:3" ht="19.5" customHeight="1">
      <c r="B14" s="20"/>
      <c r="C14" s="20"/>
    </row>
    <row r="15" spans="2:3" ht="19.5" customHeight="1">
      <c r="B15" s="20"/>
      <c r="C15" s="20"/>
    </row>
    <row r="16" spans="2:3" ht="19.5" customHeight="1">
      <c r="B16" s="20"/>
      <c r="C16" s="20"/>
    </row>
    <row r="17" spans="2:3" ht="19.5" customHeight="1">
      <c r="B17" s="20"/>
      <c r="C17" s="20"/>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0" location="技術導入費!A1" display="技術導入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79" customWidth="1"/>
    <col min="2" max="4" width="3.7109375" style="79" customWidth="1"/>
    <col min="5" max="5" width="16.421875" style="1" customWidth="1"/>
    <col min="6" max="6" width="16.140625" style="1" customWidth="1"/>
    <col min="7" max="7" width="9.140625" style="79" customWidth="1"/>
    <col min="8" max="8" width="6.421875" style="79" customWidth="1"/>
    <col min="9" max="13" width="15.140625" style="79" customWidth="1"/>
    <col min="14" max="14" width="5.28125" style="77" customWidth="1"/>
    <col min="15" max="16384" width="9.00390625" style="79" customWidth="1"/>
  </cols>
  <sheetData>
    <row r="1" spans="1:17" ht="13.5">
      <c r="A1" s="77"/>
      <c r="E1" s="78"/>
      <c r="H1" s="77"/>
      <c r="O1" s="77"/>
      <c r="P1" s="80"/>
      <c r="Q1" s="80"/>
    </row>
    <row r="2" spans="1:17" ht="13.5">
      <c r="A2" s="77"/>
      <c r="B2" s="786" t="s">
        <v>100</v>
      </c>
      <c r="C2" s="786"/>
      <c r="D2" s="786"/>
      <c r="E2" s="78"/>
      <c r="H2" s="77"/>
      <c r="O2" s="77"/>
      <c r="P2" s="80"/>
      <c r="Q2" s="80"/>
    </row>
    <row r="3" spans="1:17" ht="13.5">
      <c r="A3" s="77"/>
      <c r="E3" s="78"/>
      <c r="H3" s="77"/>
      <c r="O3" s="77"/>
      <c r="P3" s="80"/>
      <c r="Q3" s="80"/>
    </row>
    <row r="4" spans="1:6" ht="13.5" customHeight="1">
      <c r="A4" s="787" t="s">
        <v>244</v>
      </c>
      <c r="B4" s="787"/>
      <c r="C4" s="787"/>
      <c r="D4" s="787"/>
      <c r="E4" s="787"/>
      <c r="F4" s="77"/>
    </row>
    <row r="5" spans="1:6" ht="13.5" customHeight="1">
      <c r="A5" s="81"/>
      <c r="B5" s="81"/>
      <c r="C5" s="81"/>
      <c r="D5" s="81"/>
      <c r="E5" s="119"/>
      <c r="F5" s="77"/>
    </row>
    <row r="6" spans="1:8" ht="13.5" customHeight="1">
      <c r="A6" s="81"/>
      <c r="B6" s="83" t="s">
        <v>91</v>
      </c>
      <c r="C6" s="84"/>
      <c r="D6" s="85"/>
      <c r="E6" s="86"/>
      <c r="F6" s="781" t="s">
        <v>14</v>
      </c>
      <c r="G6" s="782"/>
      <c r="H6" s="783"/>
    </row>
    <row r="7" spans="1:8" ht="13.5" customHeight="1">
      <c r="A7" s="81"/>
      <c r="B7" s="81"/>
      <c r="C7" s="81"/>
      <c r="D7" s="81"/>
      <c r="E7" s="119"/>
      <c r="F7" s="792" t="s">
        <v>23</v>
      </c>
      <c r="G7" s="793"/>
      <c r="H7" s="794"/>
    </row>
    <row r="8" spans="1:14" ht="13.5" customHeight="1">
      <c r="A8" s="81"/>
      <c r="B8" s="81"/>
      <c r="C8" s="81"/>
      <c r="D8" s="81"/>
      <c r="E8" s="119"/>
      <c r="F8" s="77"/>
      <c r="M8" s="358" t="s">
        <v>250</v>
      </c>
      <c r="N8" s="87"/>
    </row>
    <row r="9" spans="1:12" ht="13.5" customHeight="1">
      <c r="A9" s="108"/>
      <c r="F9" s="77"/>
      <c r="I9" s="88" t="s">
        <v>25</v>
      </c>
      <c r="J9" s="1">
        <f>IF('基本情報入力（使い方）'!$C$12="","",'基本情報入力（使い方）'!$C$12)</f>
      </c>
      <c r="K9" s="88"/>
      <c r="L9" s="1"/>
    </row>
    <row r="10" spans="1:14" ht="13.5" customHeight="1" thickBot="1">
      <c r="A10" s="108"/>
      <c r="F10" s="77"/>
      <c r="M10" s="88"/>
      <c r="N10" s="88"/>
    </row>
    <row r="11" spans="1:14" ht="27" customHeight="1">
      <c r="A11" s="788" t="s">
        <v>1</v>
      </c>
      <c r="B11" s="790" t="s">
        <v>2</v>
      </c>
      <c r="C11" s="790"/>
      <c r="D11" s="791"/>
      <c r="E11" s="359" t="s">
        <v>3</v>
      </c>
      <c r="F11" s="360" t="s">
        <v>4</v>
      </c>
      <c r="G11" s="89" t="s">
        <v>5</v>
      </c>
      <c r="H11" s="89" t="s">
        <v>6</v>
      </c>
      <c r="I11" s="89" t="s">
        <v>0</v>
      </c>
      <c r="J11" s="89" t="s">
        <v>0</v>
      </c>
      <c r="K11" s="803" t="s">
        <v>7</v>
      </c>
      <c r="L11" s="778"/>
      <c r="M11" s="195" t="s">
        <v>113</v>
      </c>
      <c r="N11" s="799" t="s">
        <v>31</v>
      </c>
    </row>
    <row r="12" spans="1:14" ht="42" customHeight="1" thickBot="1">
      <c r="A12" s="789"/>
      <c r="B12" s="91" t="s">
        <v>8</v>
      </c>
      <c r="C12" s="91" t="s">
        <v>9</v>
      </c>
      <c r="D12" s="92" t="s">
        <v>10</v>
      </c>
      <c r="E12" s="120"/>
      <c r="F12" s="94"/>
      <c r="G12" s="95"/>
      <c r="H12" s="95"/>
      <c r="I12" s="95" t="s">
        <v>11</v>
      </c>
      <c r="J12" s="95" t="s">
        <v>20</v>
      </c>
      <c r="K12" s="95" t="s">
        <v>12</v>
      </c>
      <c r="L12" s="96" t="s">
        <v>19</v>
      </c>
      <c r="M12" s="162" t="s">
        <v>252</v>
      </c>
      <c r="N12" s="800"/>
    </row>
    <row r="13" spans="1:14" ht="61.5" customHeight="1">
      <c r="A13" s="113">
        <v>1</v>
      </c>
      <c r="B13" s="801"/>
      <c r="C13" s="802"/>
      <c r="D13" s="802"/>
      <c r="E13" s="155"/>
      <c r="F13" s="130"/>
      <c r="G13" s="131"/>
      <c r="H13" s="132"/>
      <c r="I13" s="11">
        <f aca="true" t="shared" si="0" ref="I13:I22">IF(J13="","",ROUNDDOWN(J13*(1+N13/100),0))</f>
      </c>
      <c r="J13" s="156"/>
      <c r="K13" s="11">
        <f aca="true" t="shared" si="1" ref="K13:K22">IF(L13="","",ROUNDDOWN(L13*(1+N13/100),0))</f>
      </c>
      <c r="L13" s="11">
        <f>IF(OR(J13="",G13=""),"",ROUNDDOWN(J13*G13,0))</f>
      </c>
      <c r="M13" s="71">
        <f>L13</f>
      </c>
      <c r="N13" s="141">
        <v>8</v>
      </c>
    </row>
    <row r="14" spans="1:14" ht="61.5" customHeight="1">
      <c r="A14" s="114">
        <v>2</v>
      </c>
      <c r="B14" s="773"/>
      <c r="C14" s="774"/>
      <c r="D14" s="774"/>
      <c r="E14" s="151"/>
      <c r="F14" s="134"/>
      <c r="G14" s="131"/>
      <c r="H14" s="132"/>
      <c r="I14" s="11">
        <f t="shared" si="0"/>
      </c>
      <c r="J14" s="139"/>
      <c r="K14" s="11">
        <f t="shared" si="1"/>
      </c>
      <c r="L14" s="11">
        <f aca="true" t="shared" si="2" ref="L14:L22">IF(OR(J14="",G14=""),"",ROUNDDOWN(J14*G14,0))</f>
      </c>
      <c r="M14" s="71">
        <f aca="true" t="shared" si="3" ref="M14:M22">L14</f>
      </c>
      <c r="N14" s="141">
        <v>8</v>
      </c>
    </row>
    <row r="15" spans="1:14" ht="61.5" customHeight="1">
      <c r="A15" s="114">
        <v>3</v>
      </c>
      <c r="B15" s="773"/>
      <c r="C15" s="774"/>
      <c r="D15" s="774"/>
      <c r="E15" s="151"/>
      <c r="F15" s="134"/>
      <c r="G15" s="131"/>
      <c r="H15" s="132"/>
      <c r="I15" s="11">
        <f t="shared" si="0"/>
      </c>
      <c r="J15" s="139"/>
      <c r="K15" s="11">
        <f t="shared" si="1"/>
      </c>
      <c r="L15" s="11">
        <f t="shared" si="2"/>
      </c>
      <c r="M15" s="12">
        <f t="shared" si="3"/>
      </c>
      <c r="N15" s="141">
        <v>8</v>
      </c>
    </row>
    <row r="16" spans="1:14" ht="61.5" customHeight="1">
      <c r="A16" s="114">
        <v>4</v>
      </c>
      <c r="B16" s="773"/>
      <c r="C16" s="774"/>
      <c r="D16" s="774"/>
      <c r="E16" s="151"/>
      <c r="F16" s="134"/>
      <c r="G16" s="131"/>
      <c r="H16" s="132"/>
      <c r="I16" s="11">
        <f t="shared" si="0"/>
      </c>
      <c r="J16" s="139"/>
      <c r="K16" s="11">
        <f t="shared" si="1"/>
      </c>
      <c r="L16" s="11">
        <f t="shared" si="2"/>
      </c>
      <c r="M16" s="12">
        <f t="shared" si="3"/>
      </c>
      <c r="N16" s="141">
        <v>8</v>
      </c>
    </row>
    <row r="17" spans="1:14" ht="61.5" customHeight="1">
      <c r="A17" s="114">
        <v>5</v>
      </c>
      <c r="B17" s="773"/>
      <c r="C17" s="774"/>
      <c r="D17" s="774"/>
      <c r="E17" s="151"/>
      <c r="F17" s="134"/>
      <c r="G17" s="131"/>
      <c r="H17" s="132"/>
      <c r="I17" s="11">
        <f t="shared" si="0"/>
      </c>
      <c r="J17" s="139"/>
      <c r="K17" s="11">
        <f t="shared" si="1"/>
      </c>
      <c r="L17" s="11">
        <f t="shared" si="2"/>
      </c>
      <c r="M17" s="12">
        <f t="shared" si="3"/>
      </c>
      <c r="N17" s="141">
        <v>8</v>
      </c>
    </row>
    <row r="18" spans="1:14" ht="61.5" customHeight="1">
      <c r="A18" s="114">
        <v>6</v>
      </c>
      <c r="B18" s="773"/>
      <c r="C18" s="774"/>
      <c r="D18" s="774"/>
      <c r="E18" s="151"/>
      <c r="F18" s="134"/>
      <c r="G18" s="131"/>
      <c r="H18" s="132"/>
      <c r="I18" s="11">
        <f t="shared" si="0"/>
      </c>
      <c r="J18" s="139"/>
      <c r="K18" s="11">
        <f t="shared" si="1"/>
      </c>
      <c r="L18" s="11">
        <f t="shared" si="2"/>
      </c>
      <c r="M18" s="12">
        <f t="shared" si="3"/>
      </c>
      <c r="N18" s="141">
        <v>8</v>
      </c>
    </row>
    <row r="19" spans="1:14" ht="61.5" customHeight="1">
      <c r="A19" s="114">
        <v>7</v>
      </c>
      <c r="B19" s="773"/>
      <c r="C19" s="774"/>
      <c r="D19" s="774"/>
      <c r="E19" s="151"/>
      <c r="F19" s="135"/>
      <c r="G19" s="131"/>
      <c r="H19" s="132"/>
      <c r="I19" s="11">
        <f t="shared" si="0"/>
      </c>
      <c r="J19" s="139"/>
      <c r="K19" s="11">
        <f t="shared" si="1"/>
      </c>
      <c r="L19" s="11">
        <f t="shared" si="2"/>
      </c>
      <c r="M19" s="12">
        <f t="shared" si="3"/>
      </c>
      <c r="N19" s="141">
        <v>8</v>
      </c>
    </row>
    <row r="20" spans="1:14" ht="61.5" customHeight="1">
      <c r="A20" s="114">
        <v>8</v>
      </c>
      <c r="B20" s="773"/>
      <c r="C20" s="774"/>
      <c r="D20" s="774"/>
      <c r="E20" s="151"/>
      <c r="F20" s="134"/>
      <c r="G20" s="131"/>
      <c r="H20" s="132"/>
      <c r="I20" s="11">
        <f t="shared" si="0"/>
      </c>
      <c r="J20" s="139"/>
      <c r="K20" s="11">
        <f t="shared" si="1"/>
      </c>
      <c r="L20" s="11">
        <f t="shared" si="2"/>
      </c>
      <c r="M20" s="12">
        <f t="shared" si="3"/>
      </c>
      <c r="N20" s="141">
        <v>8</v>
      </c>
    </row>
    <row r="21" spans="1:14" ht="61.5" customHeight="1">
      <c r="A21" s="114">
        <v>9</v>
      </c>
      <c r="B21" s="773"/>
      <c r="C21" s="774"/>
      <c r="D21" s="774"/>
      <c r="E21" s="151"/>
      <c r="F21" s="134"/>
      <c r="G21" s="131"/>
      <c r="H21" s="132"/>
      <c r="I21" s="11">
        <f t="shared" si="0"/>
      </c>
      <c r="J21" s="139"/>
      <c r="K21" s="11">
        <f t="shared" si="1"/>
      </c>
      <c r="L21" s="11">
        <f t="shared" si="2"/>
      </c>
      <c r="M21" s="12">
        <f t="shared" si="3"/>
      </c>
      <c r="N21" s="141">
        <v>8</v>
      </c>
    </row>
    <row r="22" spans="1:14" ht="61.5" customHeight="1" thickBot="1">
      <c r="A22" s="118">
        <v>10</v>
      </c>
      <c r="B22" s="779"/>
      <c r="C22" s="780"/>
      <c r="D22" s="780"/>
      <c r="E22" s="152"/>
      <c r="F22" s="136"/>
      <c r="G22" s="137"/>
      <c r="H22" s="138"/>
      <c r="I22" s="13">
        <f t="shared" si="0"/>
      </c>
      <c r="J22" s="140"/>
      <c r="K22" s="13">
        <f t="shared" si="1"/>
      </c>
      <c r="L22" s="13">
        <f t="shared" si="2"/>
      </c>
      <c r="M22" s="13">
        <f t="shared" si="3"/>
      </c>
      <c r="N22" s="142">
        <v>8</v>
      </c>
    </row>
    <row r="23" spans="1:13" ht="21" customHeight="1" thickBot="1">
      <c r="A23" s="775" t="s">
        <v>13</v>
      </c>
      <c r="B23" s="776"/>
      <c r="C23" s="776"/>
      <c r="D23" s="776"/>
      <c r="E23" s="776"/>
      <c r="F23" s="776"/>
      <c r="G23" s="776"/>
      <c r="H23" s="776"/>
      <c r="I23" s="776"/>
      <c r="J23" s="102"/>
      <c r="K23" s="10">
        <f>SUM(K13:K22)</f>
        <v>0</v>
      </c>
      <c r="L23" s="10">
        <f>SUM(L13:L22)</f>
        <v>0</v>
      </c>
      <c r="M23" s="168">
        <f>SUM(M13:M22)</f>
        <v>0</v>
      </c>
    </row>
    <row r="24" spans="1:13" ht="13.5" customHeight="1">
      <c r="A24" s="108"/>
      <c r="L24" s="105"/>
      <c r="M24" s="106"/>
    </row>
    <row r="25" spans="1:5" ht="13.5" customHeight="1">
      <c r="A25" s="108"/>
      <c r="B25" s="79" t="s">
        <v>15</v>
      </c>
      <c r="D25" s="108"/>
      <c r="E25" s="1" t="s">
        <v>26</v>
      </c>
    </row>
    <row r="26" spans="2:5" ht="13.5" customHeight="1">
      <c r="B26" s="79" t="s">
        <v>16</v>
      </c>
      <c r="E26" s="1" t="s">
        <v>27</v>
      </c>
    </row>
    <row r="27" spans="2:5" ht="13.5" customHeight="1">
      <c r="B27" s="79" t="s">
        <v>17</v>
      </c>
      <c r="E27" s="1" t="s">
        <v>28</v>
      </c>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1.xml><?xml version="1.0" encoding="utf-8"?>
<worksheet xmlns="http://schemas.openxmlformats.org/spreadsheetml/2006/main" xmlns:r="http://schemas.openxmlformats.org/officeDocument/2006/relationships">
  <sheetPr codeName="Sheet10">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79" customWidth="1"/>
    <col min="2" max="4" width="3.7109375" style="79" customWidth="1"/>
    <col min="5" max="5" width="16.421875" style="1" customWidth="1"/>
    <col min="6" max="6" width="16.140625" style="1" customWidth="1"/>
    <col min="7" max="7" width="9.140625" style="79" customWidth="1"/>
    <col min="8" max="8" width="6.421875" style="79" customWidth="1"/>
    <col min="9" max="13" width="15.140625" style="79" customWidth="1"/>
    <col min="14" max="14" width="5.28125" style="77" customWidth="1"/>
    <col min="15" max="16384" width="9.00390625" style="79" customWidth="1"/>
  </cols>
  <sheetData>
    <row r="1" spans="1:17" ht="13.5">
      <c r="A1" s="77"/>
      <c r="E1" s="78"/>
      <c r="H1" s="77"/>
      <c r="O1" s="77"/>
      <c r="P1" s="80"/>
      <c r="Q1" s="80"/>
    </row>
    <row r="2" spans="1:17" ht="13.5">
      <c r="A2" s="77"/>
      <c r="B2" s="786" t="s">
        <v>100</v>
      </c>
      <c r="C2" s="786"/>
      <c r="D2" s="786"/>
      <c r="E2" s="78"/>
      <c r="H2" s="77"/>
      <c r="O2" s="77"/>
      <c r="P2" s="80"/>
      <c r="Q2" s="80"/>
    </row>
    <row r="3" spans="1:17" ht="13.5">
      <c r="A3" s="77"/>
      <c r="E3" s="78"/>
      <c r="H3" s="77"/>
      <c r="O3" s="77"/>
      <c r="P3" s="80"/>
      <c r="Q3" s="80"/>
    </row>
    <row r="4" spans="1:6" ht="13.5" customHeight="1">
      <c r="A4" s="787" t="s">
        <v>244</v>
      </c>
      <c r="B4" s="787"/>
      <c r="C4" s="787"/>
      <c r="D4" s="787"/>
      <c r="E4" s="787"/>
      <c r="F4" s="77"/>
    </row>
    <row r="5" spans="1:6" ht="13.5" customHeight="1">
      <c r="A5" s="81"/>
      <c r="B5" s="81"/>
      <c r="C5" s="81"/>
      <c r="D5" s="81"/>
      <c r="E5" s="119"/>
      <c r="F5" s="77"/>
    </row>
    <row r="6" spans="1:8" ht="13.5" customHeight="1">
      <c r="A6" s="81"/>
      <c r="B6" s="83" t="s">
        <v>91</v>
      </c>
      <c r="C6" s="84"/>
      <c r="D6" s="85"/>
      <c r="E6" s="86"/>
      <c r="F6" s="781" t="s">
        <v>14</v>
      </c>
      <c r="G6" s="782"/>
      <c r="H6" s="783"/>
    </row>
    <row r="7" spans="1:8" ht="13.5" customHeight="1">
      <c r="A7" s="81"/>
      <c r="B7" s="81"/>
      <c r="C7" s="81"/>
      <c r="D7" s="81"/>
      <c r="E7" s="119"/>
      <c r="F7" s="792" t="s">
        <v>62</v>
      </c>
      <c r="G7" s="793"/>
      <c r="H7" s="794"/>
    </row>
    <row r="8" spans="1:14" ht="13.5" customHeight="1">
      <c r="A8" s="81"/>
      <c r="B8" s="81"/>
      <c r="C8" s="81"/>
      <c r="D8" s="81"/>
      <c r="E8" s="119"/>
      <c r="F8" s="77"/>
      <c r="M8" s="358" t="s">
        <v>250</v>
      </c>
      <c r="N8" s="87"/>
    </row>
    <row r="9" spans="1:12" ht="13.5" customHeight="1">
      <c r="A9" s="108"/>
      <c r="F9" s="77"/>
      <c r="I9" s="88" t="s">
        <v>25</v>
      </c>
      <c r="J9" s="1">
        <f>IF('基本情報入力（使い方）'!$C$12="","",'基本情報入力（使い方）'!$C$12)</f>
      </c>
      <c r="K9" s="88"/>
      <c r="L9" s="1"/>
    </row>
    <row r="10" spans="1:14" ht="13.5" customHeight="1" thickBot="1">
      <c r="A10" s="108"/>
      <c r="F10" s="77"/>
      <c r="M10" s="88"/>
      <c r="N10" s="88"/>
    </row>
    <row r="11" spans="1:14" ht="27" customHeight="1">
      <c r="A11" s="788" t="s">
        <v>1</v>
      </c>
      <c r="B11" s="790" t="s">
        <v>2</v>
      </c>
      <c r="C11" s="790"/>
      <c r="D11" s="791"/>
      <c r="E11" s="359" t="s">
        <v>3</v>
      </c>
      <c r="F11" s="360" t="s">
        <v>4</v>
      </c>
      <c r="G11" s="89" t="s">
        <v>5</v>
      </c>
      <c r="H11" s="89" t="s">
        <v>6</v>
      </c>
      <c r="I11" s="89" t="s">
        <v>0</v>
      </c>
      <c r="J11" s="89" t="s">
        <v>0</v>
      </c>
      <c r="K11" s="803" t="s">
        <v>7</v>
      </c>
      <c r="L11" s="778"/>
      <c r="M11" s="195" t="s">
        <v>113</v>
      </c>
      <c r="N11" s="799" t="s">
        <v>31</v>
      </c>
    </row>
    <row r="12" spans="1:14" ht="42" customHeight="1" thickBot="1">
      <c r="A12" s="789"/>
      <c r="B12" s="91" t="s">
        <v>8</v>
      </c>
      <c r="C12" s="91" t="s">
        <v>9</v>
      </c>
      <c r="D12" s="92" t="s">
        <v>10</v>
      </c>
      <c r="E12" s="120"/>
      <c r="F12" s="94"/>
      <c r="G12" s="95"/>
      <c r="H12" s="95"/>
      <c r="I12" s="95" t="s">
        <v>11</v>
      </c>
      <c r="J12" s="95" t="s">
        <v>20</v>
      </c>
      <c r="K12" s="95" t="s">
        <v>12</v>
      </c>
      <c r="L12" s="96" t="s">
        <v>19</v>
      </c>
      <c r="M12" s="162" t="s">
        <v>252</v>
      </c>
      <c r="N12" s="800"/>
    </row>
    <row r="13" spans="1:14" ht="61.5" customHeight="1">
      <c r="A13" s="113">
        <v>1</v>
      </c>
      <c r="B13" s="801"/>
      <c r="C13" s="802"/>
      <c r="D13" s="802"/>
      <c r="E13" s="155"/>
      <c r="F13" s="130"/>
      <c r="G13" s="131"/>
      <c r="H13" s="132"/>
      <c r="I13" s="11">
        <f aca="true" t="shared" si="0" ref="I13:I22">IF(J13="","",ROUNDDOWN(J13*(1+N13/100),0))</f>
      </c>
      <c r="J13" s="139"/>
      <c r="K13" s="11">
        <f aca="true" t="shared" si="1" ref="K13:K22">IF(L13="","",ROUNDDOWN(L13*(1+N13/100),0))</f>
      </c>
      <c r="L13" s="11">
        <f>IF(OR(J13="",G13=""),"",ROUNDDOWN(J13*G13,0))</f>
      </c>
      <c r="M13" s="71">
        <f>L13</f>
      </c>
      <c r="N13" s="141">
        <v>8</v>
      </c>
    </row>
    <row r="14" spans="1:14" ht="61.5" customHeight="1">
      <c r="A14" s="114">
        <v>2</v>
      </c>
      <c r="B14" s="773"/>
      <c r="C14" s="774"/>
      <c r="D14" s="774"/>
      <c r="E14" s="155"/>
      <c r="F14" s="134"/>
      <c r="G14" s="131"/>
      <c r="H14" s="132"/>
      <c r="I14" s="11">
        <f t="shared" si="0"/>
      </c>
      <c r="J14" s="139"/>
      <c r="K14" s="11">
        <f t="shared" si="1"/>
      </c>
      <c r="L14" s="11">
        <f aca="true" t="shared" si="2" ref="L14:L22">IF(OR(J14="",G14=""),"",ROUNDDOWN(J14*G14,0))</f>
      </c>
      <c r="M14" s="71">
        <f aca="true" t="shared" si="3" ref="M14:M22">L14</f>
      </c>
      <c r="N14" s="141">
        <v>8</v>
      </c>
    </row>
    <row r="15" spans="1:14" ht="61.5" customHeight="1">
      <c r="A15" s="114">
        <v>3</v>
      </c>
      <c r="B15" s="773"/>
      <c r="C15" s="774"/>
      <c r="D15" s="774"/>
      <c r="E15" s="155"/>
      <c r="F15" s="134"/>
      <c r="G15" s="131"/>
      <c r="H15" s="132"/>
      <c r="I15" s="11">
        <f t="shared" si="0"/>
      </c>
      <c r="J15" s="139"/>
      <c r="K15" s="11">
        <f t="shared" si="1"/>
      </c>
      <c r="L15" s="11">
        <f t="shared" si="2"/>
      </c>
      <c r="M15" s="12">
        <f t="shared" si="3"/>
      </c>
      <c r="N15" s="141">
        <v>8</v>
      </c>
    </row>
    <row r="16" spans="1:14" ht="61.5" customHeight="1">
      <c r="A16" s="114">
        <v>4</v>
      </c>
      <c r="B16" s="773"/>
      <c r="C16" s="774"/>
      <c r="D16" s="774"/>
      <c r="E16" s="151"/>
      <c r="F16" s="134"/>
      <c r="G16" s="131"/>
      <c r="H16" s="132"/>
      <c r="I16" s="11">
        <f t="shared" si="0"/>
      </c>
      <c r="J16" s="139"/>
      <c r="K16" s="11">
        <f t="shared" si="1"/>
      </c>
      <c r="L16" s="11">
        <f t="shared" si="2"/>
      </c>
      <c r="M16" s="12">
        <f t="shared" si="3"/>
      </c>
      <c r="N16" s="141">
        <v>8</v>
      </c>
    </row>
    <row r="17" spans="1:14" ht="61.5" customHeight="1">
      <c r="A17" s="114">
        <v>5</v>
      </c>
      <c r="B17" s="773"/>
      <c r="C17" s="774"/>
      <c r="D17" s="774"/>
      <c r="E17" s="151"/>
      <c r="F17" s="134"/>
      <c r="G17" s="131"/>
      <c r="H17" s="132"/>
      <c r="I17" s="11">
        <f t="shared" si="0"/>
      </c>
      <c r="J17" s="139"/>
      <c r="K17" s="11">
        <f t="shared" si="1"/>
      </c>
      <c r="L17" s="11">
        <f t="shared" si="2"/>
      </c>
      <c r="M17" s="12">
        <f t="shared" si="3"/>
      </c>
      <c r="N17" s="141">
        <v>8</v>
      </c>
    </row>
    <row r="18" spans="1:14" ht="61.5" customHeight="1">
      <c r="A18" s="114">
        <v>6</v>
      </c>
      <c r="B18" s="773"/>
      <c r="C18" s="774"/>
      <c r="D18" s="774"/>
      <c r="E18" s="151"/>
      <c r="F18" s="134"/>
      <c r="G18" s="131"/>
      <c r="H18" s="132"/>
      <c r="I18" s="11">
        <f t="shared" si="0"/>
      </c>
      <c r="J18" s="139"/>
      <c r="K18" s="11">
        <f t="shared" si="1"/>
      </c>
      <c r="L18" s="11">
        <f t="shared" si="2"/>
      </c>
      <c r="M18" s="12">
        <f t="shared" si="3"/>
      </c>
      <c r="N18" s="141">
        <v>8</v>
      </c>
    </row>
    <row r="19" spans="1:14" ht="61.5" customHeight="1">
      <c r="A19" s="114">
        <v>7</v>
      </c>
      <c r="B19" s="773"/>
      <c r="C19" s="774"/>
      <c r="D19" s="774"/>
      <c r="E19" s="151"/>
      <c r="F19" s="135"/>
      <c r="G19" s="131"/>
      <c r="H19" s="132"/>
      <c r="I19" s="11">
        <f t="shared" si="0"/>
      </c>
      <c r="J19" s="139"/>
      <c r="K19" s="11">
        <f t="shared" si="1"/>
      </c>
      <c r="L19" s="11">
        <f t="shared" si="2"/>
      </c>
      <c r="M19" s="12">
        <f t="shared" si="3"/>
      </c>
      <c r="N19" s="141">
        <v>8</v>
      </c>
    </row>
    <row r="20" spans="1:14" ht="61.5" customHeight="1">
      <c r="A20" s="114">
        <v>8</v>
      </c>
      <c r="B20" s="773"/>
      <c r="C20" s="774"/>
      <c r="D20" s="774"/>
      <c r="E20" s="151"/>
      <c r="F20" s="134"/>
      <c r="G20" s="131"/>
      <c r="H20" s="132"/>
      <c r="I20" s="11">
        <f t="shared" si="0"/>
      </c>
      <c r="J20" s="139"/>
      <c r="K20" s="11">
        <f t="shared" si="1"/>
      </c>
      <c r="L20" s="11">
        <f t="shared" si="2"/>
      </c>
      <c r="M20" s="12">
        <f t="shared" si="3"/>
      </c>
      <c r="N20" s="141">
        <v>8</v>
      </c>
    </row>
    <row r="21" spans="1:14" ht="61.5" customHeight="1">
      <c r="A21" s="114">
        <v>9</v>
      </c>
      <c r="B21" s="773"/>
      <c r="C21" s="774"/>
      <c r="D21" s="774"/>
      <c r="E21" s="151"/>
      <c r="F21" s="134"/>
      <c r="G21" s="131"/>
      <c r="H21" s="132"/>
      <c r="I21" s="11">
        <f t="shared" si="0"/>
      </c>
      <c r="J21" s="139"/>
      <c r="K21" s="11">
        <f t="shared" si="1"/>
      </c>
      <c r="L21" s="11">
        <f t="shared" si="2"/>
      </c>
      <c r="M21" s="12">
        <f t="shared" si="3"/>
      </c>
      <c r="N21" s="141">
        <v>8</v>
      </c>
    </row>
    <row r="22" spans="1:14" ht="61.5" customHeight="1" thickBot="1">
      <c r="A22" s="118">
        <v>10</v>
      </c>
      <c r="B22" s="779"/>
      <c r="C22" s="780"/>
      <c r="D22" s="780"/>
      <c r="E22" s="152"/>
      <c r="F22" s="136"/>
      <c r="G22" s="137"/>
      <c r="H22" s="138"/>
      <c r="I22" s="13">
        <f t="shared" si="0"/>
      </c>
      <c r="J22" s="140"/>
      <c r="K22" s="13">
        <f t="shared" si="1"/>
      </c>
      <c r="L22" s="13">
        <f t="shared" si="2"/>
      </c>
      <c r="M22" s="13">
        <f t="shared" si="3"/>
      </c>
      <c r="N22" s="142">
        <v>8</v>
      </c>
    </row>
    <row r="23" spans="1:13" ht="21" customHeight="1" thickBot="1">
      <c r="A23" s="775" t="s">
        <v>13</v>
      </c>
      <c r="B23" s="776"/>
      <c r="C23" s="776"/>
      <c r="D23" s="776"/>
      <c r="E23" s="776"/>
      <c r="F23" s="776"/>
      <c r="G23" s="776"/>
      <c r="H23" s="776"/>
      <c r="I23" s="776"/>
      <c r="J23" s="102"/>
      <c r="K23" s="10">
        <f>SUM(K13:K22)</f>
        <v>0</v>
      </c>
      <c r="L23" s="10">
        <f>SUM(L13:L22)</f>
        <v>0</v>
      </c>
      <c r="M23" s="168">
        <f>SUM(M13:M22)</f>
        <v>0</v>
      </c>
    </row>
    <row r="24" spans="1:13" ht="13.5" customHeight="1">
      <c r="A24" s="108"/>
      <c r="L24" s="105"/>
      <c r="M24" s="106"/>
    </row>
    <row r="25" spans="1:5" ht="13.5" customHeight="1">
      <c r="A25" s="108"/>
      <c r="B25" s="79" t="s">
        <v>15</v>
      </c>
      <c r="D25" s="108"/>
      <c r="E25" s="1" t="s">
        <v>26</v>
      </c>
    </row>
    <row r="26" spans="2:5" ht="13.5" customHeight="1">
      <c r="B26" s="79" t="s">
        <v>16</v>
      </c>
      <c r="E26" s="1" t="s">
        <v>27</v>
      </c>
    </row>
    <row r="27" spans="2:5" ht="13.5" customHeight="1">
      <c r="B27" s="79" t="s">
        <v>17</v>
      </c>
      <c r="E27" s="1" t="s">
        <v>28</v>
      </c>
    </row>
  </sheetData>
  <sheetProtection sheet="1" objects="1" scenarios="1"/>
  <mergeCells count="19">
    <mergeCell ref="B2:D2"/>
    <mergeCell ref="N11:N12"/>
    <mergeCell ref="B15:D15"/>
    <mergeCell ref="A4:E4"/>
    <mergeCell ref="A11:A12"/>
    <mergeCell ref="B11:D11"/>
    <mergeCell ref="K11:L11"/>
    <mergeCell ref="F6:H6"/>
    <mergeCell ref="F7:H7"/>
    <mergeCell ref="A23:I23"/>
    <mergeCell ref="B20:D20"/>
    <mergeCell ref="B21:D21"/>
    <mergeCell ref="B22:D22"/>
    <mergeCell ref="B13:D13"/>
    <mergeCell ref="B16:D16"/>
    <mergeCell ref="B17:D17"/>
    <mergeCell ref="B18:D18"/>
    <mergeCell ref="B19:D19"/>
    <mergeCell ref="B14:D14"/>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365" customWidth="1"/>
    <col min="2" max="2" width="3.421875" style="363" bestFit="1" customWidth="1"/>
    <col min="3" max="3" width="11.00390625" style="363" customWidth="1"/>
    <col min="4" max="8" width="18.57421875" style="364" customWidth="1"/>
    <col min="9" max="16384" width="9.00390625" style="365" customWidth="1"/>
  </cols>
  <sheetData>
    <row r="2" ht="14.25">
      <c r="B2" s="362" t="s">
        <v>260</v>
      </c>
    </row>
    <row r="3" spans="2:6" ht="14.25">
      <c r="B3" s="570" t="s">
        <v>261</v>
      </c>
      <c r="C3" s="570"/>
      <c r="D3" s="570"/>
      <c r="E3" s="571"/>
      <c r="F3" s="572"/>
    </row>
    <row r="4" spans="2:6" ht="14.25">
      <c r="B4" s="570" t="s">
        <v>262</v>
      </c>
      <c r="C4" s="570"/>
      <c r="D4" s="570"/>
      <c r="E4" s="571"/>
      <c r="F4" s="572"/>
    </row>
    <row r="7" spans="2:8" s="366" customFormat="1" ht="13.5">
      <c r="B7" s="366" t="s">
        <v>263</v>
      </c>
      <c r="D7" s="367"/>
      <c r="E7" s="367"/>
      <c r="F7" s="367"/>
      <c r="G7" s="367"/>
      <c r="H7" s="367"/>
    </row>
    <row r="8" ht="13.5">
      <c r="H8" s="368" t="s">
        <v>264</v>
      </c>
    </row>
    <row r="9" spans="2:8" ht="13.5">
      <c r="B9" s="573" t="s">
        <v>24</v>
      </c>
      <c r="C9" s="573"/>
      <c r="D9" s="575" t="s">
        <v>265</v>
      </c>
      <c r="E9" s="577" t="s">
        <v>266</v>
      </c>
      <c r="F9" s="578"/>
      <c r="G9" s="578"/>
      <c r="H9" s="579"/>
    </row>
    <row r="10" spans="2:8" ht="51.75" customHeight="1">
      <c r="B10" s="574"/>
      <c r="C10" s="574"/>
      <c r="D10" s="576"/>
      <c r="E10" s="369" t="s">
        <v>267</v>
      </c>
      <c r="F10" s="369" t="s">
        <v>268</v>
      </c>
      <c r="G10" s="369" t="s">
        <v>269</v>
      </c>
      <c r="H10" s="369" t="s">
        <v>270</v>
      </c>
    </row>
    <row r="11" spans="2:8" ht="13.5">
      <c r="B11" s="370">
        <v>1</v>
      </c>
      <c r="C11" s="371" t="s">
        <v>271</v>
      </c>
      <c r="D11" s="372"/>
      <c r="E11" s="373"/>
      <c r="F11" s="373"/>
      <c r="G11" s="373"/>
      <c r="H11" s="374">
        <f>SUM(E11:G11)</f>
        <v>0</v>
      </c>
    </row>
    <row r="12" spans="2:8" ht="13.5">
      <c r="B12" s="370">
        <v>2</v>
      </c>
      <c r="C12" s="371">
        <f>IF(COUNTA($D12)&gt;0,"連携先１","")</f>
      </c>
      <c r="D12" s="373"/>
      <c r="E12" s="373"/>
      <c r="F12" s="373"/>
      <c r="G12" s="373"/>
      <c r="H12" s="374">
        <f aca="true" t="shared" si="0" ref="H12:H20">SUM(E12:G12)</f>
        <v>0</v>
      </c>
    </row>
    <row r="13" spans="2:8" ht="13.5">
      <c r="B13" s="370">
        <v>3</v>
      </c>
      <c r="C13" s="371">
        <f>IF(COUNTA($D13)&gt;0,"連携先２","")</f>
      </c>
      <c r="D13" s="373"/>
      <c r="E13" s="373"/>
      <c r="F13" s="373"/>
      <c r="G13" s="373"/>
      <c r="H13" s="374">
        <f t="shared" si="0"/>
        <v>0</v>
      </c>
    </row>
    <row r="14" spans="2:8" ht="13.5">
      <c r="B14" s="370">
        <v>4</v>
      </c>
      <c r="C14" s="371">
        <f>IF(COUNTA($D14)&gt;0,"連携先３","")</f>
      </c>
      <c r="D14" s="373"/>
      <c r="E14" s="373"/>
      <c r="F14" s="373"/>
      <c r="G14" s="373"/>
      <c r="H14" s="374">
        <f t="shared" si="0"/>
        <v>0</v>
      </c>
    </row>
    <row r="15" spans="2:8" ht="13.5">
      <c r="B15" s="370">
        <v>5</v>
      </c>
      <c r="C15" s="371">
        <f>IF(COUNTA($D15)&gt;0,"連携先４","")</f>
      </c>
      <c r="D15" s="373"/>
      <c r="E15" s="373"/>
      <c r="F15" s="373"/>
      <c r="G15" s="373"/>
      <c r="H15" s="374">
        <f t="shared" si="0"/>
        <v>0</v>
      </c>
    </row>
    <row r="16" spans="2:8" ht="13.5">
      <c r="B16" s="370">
        <v>6</v>
      </c>
      <c r="C16" s="371">
        <f>IF(COUNTA($D16)&gt;0,"連携先５","")</f>
      </c>
      <c r="D16" s="373"/>
      <c r="E16" s="373"/>
      <c r="F16" s="373"/>
      <c r="G16" s="373"/>
      <c r="H16" s="374">
        <f t="shared" si="0"/>
        <v>0</v>
      </c>
    </row>
    <row r="17" spans="2:8" ht="13.5">
      <c r="B17" s="370">
        <v>7</v>
      </c>
      <c r="C17" s="371">
        <f>IF(COUNTA($D17)&gt;0,"連携先６","")</f>
      </c>
      <c r="D17" s="373"/>
      <c r="E17" s="373"/>
      <c r="F17" s="373"/>
      <c r="G17" s="373"/>
      <c r="H17" s="374">
        <f t="shared" si="0"/>
        <v>0</v>
      </c>
    </row>
    <row r="18" spans="2:8" ht="13.5">
      <c r="B18" s="370">
        <v>8</v>
      </c>
      <c r="C18" s="371">
        <f>IF(COUNTA($D18)&gt;0,"連携先７","")</f>
      </c>
      <c r="D18" s="373"/>
      <c r="E18" s="373"/>
      <c r="F18" s="373"/>
      <c r="G18" s="373"/>
      <c r="H18" s="374">
        <f t="shared" si="0"/>
        <v>0</v>
      </c>
    </row>
    <row r="19" spans="2:8" ht="13.5">
      <c r="B19" s="370">
        <v>9</v>
      </c>
      <c r="C19" s="371">
        <f>IF(COUNTA($D19)&gt;0,"連携先８","")</f>
      </c>
      <c r="D19" s="373"/>
      <c r="E19" s="373"/>
      <c r="F19" s="373"/>
      <c r="G19" s="373"/>
      <c r="H19" s="374">
        <f t="shared" si="0"/>
        <v>0</v>
      </c>
    </row>
    <row r="20" spans="2:8" ht="13.5">
      <c r="B20" s="370">
        <v>10</v>
      </c>
      <c r="C20" s="371">
        <f>IF(COUNTA($D20)&gt;0,"連携先９","")</f>
      </c>
      <c r="D20" s="373"/>
      <c r="E20" s="373"/>
      <c r="F20" s="373"/>
      <c r="G20" s="373"/>
      <c r="H20" s="374">
        <f t="shared" si="0"/>
        <v>0</v>
      </c>
    </row>
    <row r="21" spans="2:8" ht="13.5">
      <c r="B21" s="568" t="s">
        <v>21</v>
      </c>
      <c r="C21" s="569"/>
      <c r="D21" s="375">
        <f>COUNTA(D11:D20)</f>
        <v>0</v>
      </c>
      <c r="E21" s="376">
        <f>SUM(E11:E20)</f>
        <v>0</v>
      </c>
      <c r="F21" s="376">
        <f>SUM(F11:F20)</f>
        <v>0</v>
      </c>
      <c r="G21" s="376">
        <f>SUM(G11:G20)</f>
        <v>0</v>
      </c>
      <c r="H21" s="376">
        <f>SUM(H11:H20)</f>
        <v>0</v>
      </c>
    </row>
    <row r="22" spans="2:8" s="378" customFormat="1" ht="13.5">
      <c r="B22" s="377" t="s">
        <v>272</v>
      </c>
      <c r="D22" s="379"/>
      <c r="E22" s="379"/>
      <c r="F22" s="379"/>
      <c r="G22" s="379"/>
      <c r="H22" s="379"/>
    </row>
    <row r="23" spans="2:8" s="378" customFormat="1" ht="13.5">
      <c r="B23" s="377" t="s">
        <v>273</v>
      </c>
      <c r="D23" s="379"/>
      <c r="E23" s="379"/>
      <c r="F23" s="379"/>
      <c r="G23" s="379"/>
      <c r="H23" s="379"/>
    </row>
    <row r="24" spans="2:8" s="378" customFormat="1" ht="13.5">
      <c r="B24" s="377" t="s">
        <v>274</v>
      </c>
      <c r="D24" s="379"/>
      <c r="E24" s="379"/>
      <c r="F24" s="379"/>
      <c r="G24" s="379"/>
      <c r="H24" s="379"/>
    </row>
    <row r="25" spans="4:8" s="378" customFormat="1" ht="13.5">
      <c r="D25" s="379"/>
      <c r="E25" s="379"/>
      <c r="F25" s="379"/>
      <c r="G25" s="379"/>
      <c r="H25" s="379"/>
    </row>
    <row r="26" spans="4:8" s="378" customFormat="1" ht="13.5">
      <c r="D26" s="379"/>
      <c r="E26" s="379"/>
      <c r="F26" s="379"/>
      <c r="G26" s="379"/>
      <c r="H26" s="379"/>
    </row>
    <row r="27" spans="4:8" s="378" customFormat="1" ht="13.5">
      <c r="D27" s="379"/>
      <c r="E27" s="379"/>
      <c r="F27" s="379"/>
      <c r="G27" s="379"/>
      <c r="H27" s="379"/>
    </row>
    <row r="28" spans="4:8" s="378" customFormat="1" ht="13.5">
      <c r="D28" s="379"/>
      <c r="E28" s="379"/>
      <c r="F28" s="379"/>
      <c r="G28" s="379"/>
      <c r="H28" s="379"/>
    </row>
    <row r="29" spans="4:8" s="378" customFormat="1" ht="13.5">
      <c r="D29" s="379"/>
      <c r="E29" s="379"/>
      <c r="F29" s="379"/>
      <c r="G29" s="379"/>
      <c r="H29" s="379"/>
    </row>
  </sheetData>
  <sheetProtection sheet="1" objects="1" scenarios="1"/>
  <mergeCells count="9">
    <mergeCell ref="B21:C21"/>
    <mergeCell ref="B3:D3"/>
    <mergeCell ref="E3:F3"/>
    <mergeCell ref="B4:D4"/>
    <mergeCell ref="E4:F4"/>
    <mergeCell ref="B9:B10"/>
    <mergeCell ref="C9:C10"/>
    <mergeCell ref="D9:D10"/>
    <mergeCell ref="E9:H9"/>
  </mergeCells>
  <conditionalFormatting sqref="E4:F4">
    <cfRule type="cellIs" priority="1" dxfId="4"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O79"/>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76" customWidth="1"/>
    <col min="3" max="8" width="13.421875" style="76" customWidth="1"/>
    <col min="9" max="9" width="3.8515625" style="76" customWidth="1"/>
    <col min="10" max="10" width="2.421875" style="76" hidden="1" customWidth="1"/>
    <col min="11" max="11" width="6.421875" style="76" bestFit="1" customWidth="1"/>
    <col min="12" max="16384" width="9.00390625" style="76" customWidth="1"/>
  </cols>
  <sheetData>
    <row r="1" s="72" customFormat="1" ht="15.75" customHeight="1">
      <c r="A1" s="172" t="s">
        <v>37</v>
      </c>
    </row>
    <row r="2" s="72" customFormat="1" ht="15.75" customHeight="1"/>
    <row r="3" s="72" customFormat="1" ht="15.75" customHeight="1">
      <c r="A3" s="173" t="s">
        <v>57</v>
      </c>
    </row>
    <row r="4" spans="3:11" s="72" customFormat="1" ht="15.75" customHeight="1">
      <c r="C4" s="72" t="s">
        <v>225</v>
      </c>
      <c r="K4" s="542"/>
    </row>
    <row r="5" spans="3:11" s="72" customFormat="1" ht="15.75" customHeight="1">
      <c r="C5" s="72" t="s">
        <v>226</v>
      </c>
      <c r="K5" s="542"/>
    </row>
    <row r="6" spans="3:11" s="72" customFormat="1" ht="15.75" customHeight="1">
      <c r="C6" s="72" t="s">
        <v>102</v>
      </c>
      <c r="K6" s="542"/>
    </row>
    <row r="7" spans="3:11" s="72" customFormat="1" ht="15.75" customHeight="1">
      <c r="C7" s="72" t="s">
        <v>101</v>
      </c>
      <c r="K7" s="542"/>
    </row>
    <row r="8" s="72" customFormat="1" ht="15.75" customHeight="1">
      <c r="C8" s="174"/>
    </row>
    <row r="9" spans="1:3" s="72" customFormat="1" ht="15.75" customHeight="1">
      <c r="A9" s="173" t="s">
        <v>105</v>
      </c>
      <c r="C9" s="174"/>
    </row>
    <row r="10" spans="1:3" s="72" customFormat="1" ht="15.75" customHeight="1">
      <c r="A10" s="174"/>
      <c r="C10" s="174"/>
    </row>
    <row r="11" spans="1:2" s="72" customFormat="1" ht="15.75" customHeight="1">
      <c r="A11" s="172">
        <v>1</v>
      </c>
      <c r="B11" s="172" t="s">
        <v>56</v>
      </c>
    </row>
    <row r="12" spans="3:10" s="72" customFormat="1" ht="15.75" customHeight="1">
      <c r="C12" s="580"/>
      <c r="D12" s="581"/>
      <c r="E12" s="581"/>
      <c r="F12" s="581"/>
      <c r="G12" s="581"/>
      <c r="H12" s="582"/>
      <c r="J12" s="543"/>
    </row>
    <row r="13" spans="6:10" s="72" customFormat="1" ht="15.75" customHeight="1">
      <c r="F13" s="175"/>
      <c r="G13" s="175"/>
      <c r="H13" s="175"/>
      <c r="I13" s="176"/>
      <c r="J13" s="73"/>
    </row>
    <row r="14" spans="1:9" s="72" customFormat="1" ht="15.75" customHeight="1">
      <c r="A14" s="172">
        <v>2</v>
      </c>
      <c r="B14" s="177" t="s">
        <v>103</v>
      </c>
      <c r="D14" s="178"/>
      <c r="E14" s="178"/>
      <c r="F14" s="178"/>
      <c r="G14" s="178"/>
      <c r="H14" s="178"/>
      <c r="I14" s="178"/>
    </row>
    <row r="15" s="72" customFormat="1" ht="15.75" customHeight="1"/>
    <row r="16" spans="3:10" s="72" customFormat="1" ht="15.75" customHeight="1">
      <c r="C16" s="554"/>
      <c r="D16" s="555"/>
      <c r="E16" s="556"/>
      <c r="F16" s="556"/>
      <c r="G16" s="556"/>
      <c r="H16" s="557"/>
      <c r="J16" s="3">
        <v>1</v>
      </c>
    </row>
    <row r="17" spans="3:8" s="72" customFormat="1" ht="15.75" customHeight="1">
      <c r="C17" s="558"/>
      <c r="D17" s="559"/>
      <c r="E17" s="560"/>
      <c r="F17" s="560"/>
      <c r="G17" s="560"/>
      <c r="H17" s="561"/>
    </row>
    <row r="18" spans="3:8" s="72" customFormat="1" ht="15.75" customHeight="1">
      <c r="C18" s="562"/>
      <c r="D18" s="563"/>
      <c r="E18" s="563"/>
      <c r="F18" s="563"/>
      <c r="G18" s="563"/>
      <c r="H18" s="564"/>
    </row>
    <row r="19" spans="2:3" s="72" customFormat="1" ht="15.75" customHeight="1">
      <c r="B19" s="176"/>
      <c r="C19" s="179"/>
    </row>
    <row r="20" spans="1:9" s="72" customFormat="1" ht="15.75" customHeight="1">
      <c r="A20" s="181"/>
      <c r="B20" s="181"/>
      <c r="C20" s="181"/>
      <c r="D20" s="181"/>
      <c r="E20" s="73"/>
      <c r="F20" s="73"/>
      <c r="G20" s="73"/>
      <c r="H20" s="73"/>
      <c r="I20" s="73"/>
    </row>
    <row r="21" spans="1:10" s="72" customFormat="1" ht="15.75" customHeight="1">
      <c r="A21" s="181"/>
      <c r="B21" s="181"/>
      <c r="C21" s="583"/>
      <c r="D21" s="583"/>
      <c r="E21" s="584"/>
      <c r="F21" s="584"/>
      <c r="G21" s="584"/>
      <c r="H21" s="584"/>
      <c r="I21" s="73"/>
      <c r="J21" s="3">
        <v>2</v>
      </c>
    </row>
    <row r="22" spans="1:9" s="72" customFormat="1" ht="15.75" customHeight="1">
      <c r="A22" s="181"/>
      <c r="B22" s="181"/>
      <c r="C22" s="583"/>
      <c r="D22" s="583"/>
      <c r="E22" s="584"/>
      <c r="F22" s="584"/>
      <c r="G22" s="584"/>
      <c r="H22" s="584"/>
      <c r="I22" s="73"/>
    </row>
    <row r="23" spans="1:9" s="72" customFormat="1" ht="15.75" customHeight="1">
      <c r="A23" s="181"/>
      <c r="B23" s="181"/>
      <c r="C23" s="583"/>
      <c r="D23" s="583"/>
      <c r="E23" s="584"/>
      <c r="F23" s="584"/>
      <c r="G23" s="584"/>
      <c r="H23" s="584"/>
      <c r="I23" s="73"/>
    </row>
    <row r="24" spans="1:8" s="72" customFormat="1" ht="15.75" customHeight="1">
      <c r="A24" s="181"/>
      <c r="B24" s="181"/>
      <c r="C24" s="583">
        <v>1</v>
      </c>
      <c r="D24" s="583"/>
      <c r="E24" s="584"/>
      <c r="F24" s="584"/>
      <c r="G24" s="584"/>
      <c r="H24" s="584"/>
    </row>
    <row r="25" spans="1:8" s="72" customFormat="1" ht="15.75" customHeight="1">
      <c r="A25" s="181"/>
      <c r="B25" s="181"/>
      <c r="C25" s="583"/>
      <c r="D25" s="583"/>
      <c r="E25" s="584"/>
      <c r="F25" s="584"/>
      <c r="G25" s="584"/>
      <c r="H25" s="584"/>
    </row>
    <row r="26" spans="3:10" s="180" customFormat="1" ht="15.75" customHeight="1">
      <c r="C26" s="565"/>
      <c r="D26" s="566"/>
      <c r="E26" s="585"/>
      <c r="F26" s="586"/>
      <c r="G26" s="586"/>
      <c r="H26" s="587"/>
      <c r="J26" s="3">
        <v>1</v>
      </c>
    </row>
    <row r="27" spans="3:8" s="180" customFormat="1" ht="15.75" customHeight="1">
      <c r="C27" s="567" t="s">
        <v>275</v>
      </c>
      <c r="D27" s="381"/>
      <c r="E27" s="588"/>
      <c r="F27" s="589"/>
      <c r="G27" s="589"/>
      <c r="H27" s="590"/>
    </row>
    <row r="28" spans="3:8" s="180" customFormat="1" ht="15.75" customHeight="1">
      <c r="C28" s="562"/>
      <c r="D28" s="564"/>
      <c r="E28" s="591"/>
      <c r="F28" s="592"/>
      <c r="G28" s="592"/>
      <c r="H28" s="593"/>
    </row>
    <row r="29" spans="3:8" s="180" customFormat="1" ht="15.75" customHeight="1">
      <c r="C29" s="382" t="s">
        <v>310</v>
      </c>
      <c r="D29" s="382"/>
      <c r="E29" s="383"/>
      <c r="F29" s="383"/>
      <c r="G29" s="383"/>
      <c r="H29" s="383"/>
    </row>
    <row r="30" spans="3:8" s="180" customFormat="1" ht="15.75" customHeight="1">
      <c r="C30" s="72"/>
      <c r="D30" s="72"/>
      <c r="E30" s="72"/>
      <c r="F30" s="72"/>
      <c r="G30" s="72"/>
      <c r="H30" s="72"/>
    </row>
    <row r="31" spans="3:10" s="180" customFormat="1" ht="15.75" customHeight="1">
      <c r="C31" s="554"/>
      <c r="D31" s="555"/>
      <c r="E31" s="556"/>
      <c r="F31" s="556"/>
      <c r="G31" s="556"/>
      <c r="H31" s="557"/>
      <c r="J31" s="380">
        <v>1</v>
      </c>
    </row>
    <row r="32" spans="3:8" s="180" customFormat="1" ht="15.75" customHeight="1">
      <c r="C32" s="558"/>
      <c r="D32" s="559"/>
      <c r="E32" s="560"/>
      <c r="F32" s="560"/>
      <c r="G32" s="560"/>
      <c r="H32" s="561"/>
    </row>
    <row r="33" spans="3:8" s="180" customFormat="1" ht="15.75" customHeight="1">
      <c r="C33" s="562"/>
      <c r="D33" s="563"/>
      <c r="E33" s="563"/>
      <c r="F33" s="563"/>
      <c r="G33" s="563"/>
      <c r="H33" s="564"/>
    </row>
    <row r="34" spans="4:10" s="72" customFormat="1" ht="15.75" customHeight="1">
      <c r="D34" s="182"/>
      <c r="E34" s="182"/>
      <c r="F34" s="182"/>
      <c r="G34" s="182"/>
      <c r="H34" s="183"/>
      <c r="I34" s="175"/>
      <c r="J34" s="73"/>
    </row>
    <row r="35" spans="4:10" s="72" customFormat="1" ht="15.75" customHeight="1">
      <c r="D35" s="182"/>
      <c r="E35" s="182"/>
      <c r="F35" s="182"/>
      <c r="G35" s="182"/>
      <c r="H35" s="183"/>
      <c r="I35" s="175"/>
      <c r="J35" s="73"/>
    </row>
    <row r="36" spans="1:5" s="75" customFormat="1" ht="15.75" customHeight="1">
      <c r="A36" s="362">
        <v>3</v>
      </c>
      <c r="B36" s="362" t="s">
        <v>276</v>
      </c>
      <c r="E36" s="184"/>
    </row>
    <row r="37" s="75" customFormat="1" ht="15.75" customHeight="1">
      <c r="E37" s="184"/>
    </row>
    <row r="38" spans="3:6" s="75" customFormat="1" ht="15.75" customHeight="1">
      <c r="C38" s="594" t="s">
        <v>114</v>
      </c>
      <c r="D38" s="595"/>
      <c r="E38" s="571"/>
      <c r="F38" s="572"/>
    </row>
    <row r="39" spans="3:6" s="75" customFormat="1" ht="15.75" customHeight="1">
      <c r="C39" s="594" t="s">
        <v>115</v>
      </c>
      <c r="D39" s="595"/>
      <c r="E39" s="571"/>
      <c r="F39" s="572"/>
    </row>
    <row r="40" spans="3:5" s="75" customFormat="1" ht="15.75" customHeight="1">
      <c r="C40" s="185" t="s">
        <v>116</v>
      </c>
      <c r="D40" s="186"/>
      <c r="E40" s="187"/>
    </row>
    <row r="41" spans="3:10" s="72" customFormat="1" ht="15.75" customHeight="1">
      <c r="C41" s="182"/>
      <c r="D41" s="182"/>
      <c r="E41" s="182"/>
      <c r="F41" s="182"/>
      <c r="G41" s="182"/>
      <c r="H41" s="183"/>
      <c r="I41" s="175"/>
      <c r="J41" s="73"/>
    </row>
    <row r="42" spans="1:2" s="72" customFormat="1" ht="15.75" customHeight="1">
      <c r="A42" s="172">
        <v>4</v>
      </c>
      <c r="B42" s="172" t="s">
        <v>303</v>
      </c>
    </row>
    <row r="43" s="72" customFormat="1" ht="15.75" customHeight="1">
      <c r="B43" s="72" t="s">
        <v>58</v>
      </c>
    </row>
    <row r="44" spans="2:5" s="72" customFormat="1" ht="15.75" customHeight="1">
      <c r="B44" s="74" t="s">
        <v>98</v>
      </c>
      <c r="C44" s="74"/>
      <c r="E44" s="74"/>
    </row>
    <row r="45" spans="2:6" s="75" customFormat="1" ht="15.75" customHeight="1">
      <c r="B45" s="188"/>
      <c r="C45" s="489" t="s">
        <v>63</v>
      </c>
      <c r="D45" s="490"/>
      <c r="E45" s="490"/>
      <c r="F45" s="488"/>
    </row>
    <row r="46" spans="2:6" s="75" customFormat="1" ht="15.75" customHeight="1">
      <c r="B46" s="188"/>
      <c r="C46" s="491" t="s">
        <v>64</v>
      </c>
      <c r="D46" s="492"/>
      <c r="E46" s="492"/>
      <c r="F46" s="493"/>
    </row>
    <row r="47" spans="2:6" s="75" customFormat="1" ht="15.75" customHeight="1">
      <c r="B47" s="188"/>
      <c r="C47" s="491" t="s">
        <v>93</v>
      </c>
      <c r="D47" s="492"/>
      <c r="E47" s="492"/>
      <c r="F47" s="493"/>
    </row>
    <row r="48" spans="2:6" s="75" customFormat="1" ht="15.75" customHeight="1">
      <c r="B48" s="188"/>
      <c r="C48" s="491" t="s">
        <v>95</v>
      </c>
      <c r="D48" s="492"/>
      <c r="E48" s="492"/>
      <c r="F48" s="493"/>
    </row>
    <row r="49" spans="2:6" s="75" customFormat="1" ht="15.75" customHeight="1">
      <c r="B49" s="188"/>
      <c r="C49" s="491" t="s">
        <v>94</v>
      </c>
      <c r="D49" s="492"/>
      <c r="E49" s="492"/>
      <c r="F49" s="493"/>
    </row>
    <row r="50" spans="2:6" s="75" customFormat="1" ht="15.75" customHeight="1">
      <c r="B50" s="188"/>
      <c r="C50" s="494" t="s">
        <v>302</v>
      </c>
      <c r="D50" s="495"/>
      <c r="E50" s="496"/>
      <c r="F50" s="497"/>
    </row>
    <row r="51" spans="2:5" s="75" customFormat="1" ht="15.75" customHeight="1">
      <c r="B51" s="186"/>
      <c r="C51" s="186"/>
      <c r="D51" s="186"/>
      <c r="E51" s="187"/>
    </row>
    <row r="52" spans="2:8" s="72" customFormat="1" ht="15.75" customHeight="1">
      <c r="B52" s="72" t="s">
        <v>35</v>
      </c>
      <c r="H52" s="189"/>
    </row>
    <row r="53" s="72" customFormat="1" ht="15.75" customHeight="1">
      <c r="B53" s="72" t="s">
        <v>55</v>
      </c>
    </row>
    <row r="54" s="72" customFormat="1" ht="15.75" customHeight="1">
      <c r="B54" s="72" t="s">
        <v>67</v>
      </c>
    </row>
    <row r="55" s="72" customFormat="1" ht="15.75" customHeight="1">
      <c r="B55" s="72" t="s">
        <v>36</v>
      </c>
    </row>
    <row r="56" s="72" customFormat="1" ht="15.75" customHeight="1">
      <c r="B56" s="72" t="s">
        <v>104</v>
      </c>
    </row>
    <row r="57" spans="2:5" s="75" customFormat="1" ht="15.75" customHeight="1">
      <c r="B57" s="186"/>
      <c r="C57" s="190"/>
      <c r="D57" s="186"/>
      <c r="E57" s="187"/>
    </row>
    <row r="58" spans="1:10" s="544" customFormat="1" ht="18" customHeight="1">
      <c r="A58" s="172">
        <v>5</v>
      </c>
      <c r="B58" s="177" t="s">
        <v>227</v>
      </c>
      <c r="D58" s="545"/>
      <c r="E58" s="546"/>
      <c r="F58" s="546"/>
      <c r="G58" s="545"/>
      <c r="H58" s="547"/>
      <c r="J58" s="548"/>
    </row>
    <row r="59" spans="2:10" s="365" customFormat="1" ht="18" customHeight="1">
      <c r="B59" s="72" t="s">
        <v>58</v>
      </c>
      <c r="D59" s="545"/>
      <c r="E59" s="546"/>
      <c r="F59" s="546"/>
      <c r="G59" s="545"/>
      <c r="H59" s="547"/>
      <c r="J59" s="548"/>
    </row>
    <row r="60" spans="2:11" s="72" customFormat="1" ht="15" customHeight="1">
      <c r="B60" s="549"/>
      <c r="C60" s="357" t="s">
        <v>228</v>
      </c>
      <c r="D60" s="549"/>
      <c r="E60" s="550"/>
      <c r="F60" s="79"/>
      <c r="K60" s="178"/>
    </row>
    <row r="61" spans="1:5" s="544" customFormat="1" ht="18" customHeight="1">
      <c r="A61" s="551" t="s">
        <v>240</v>
      </c>
      <c r="B61" s="552" t="s">
        <v>218</v>
      </c>
      <c r="C61" s="552"/>
      <c r="D61" s="552"/>
      <c r="E61" s="552"/>
    </row>
    <row r="62" spans="1:2" s="552" customFormat="1" ht="14.25">
      <c r="A62" s="551"/>
      <c r="B62" s="552" t="s">
        <v>229</v>
      </c>
    </row>
    <row r="63" s="552" customFormat="1" ht="14.25">
      <c r="A63" s="551"/>
    </row>
    <row r="64" spans="1:2" s="552" customFormat="1" ht="14.25">
      <c r="A64" s="551" t="s">
        <v>241</v>
      </c>
      <c r="B64" s="552" t="s">
        <v>117</v>
      </c>
    </row>
    <row r="65" spans="2:15" s="552" customFormat="1" ht="15">
      <c r="B65" s="552" t="s">
        <v>230</v>
      </c>
      <c r="K65" s="551"/>
      <c r="L65" s="551"/>
      <c r="M65" s="73"/>
      <c r="N65" s="544"/>
      <c r="O65" s="544"/>
    </row>
    <row r="66" spans="2:12" s="552" customFormat="1" ht="14.25">
      <c r="B66" s="552" t="s">
        <v>231</v>
      </c>
      <c r="K66" s="551"/>
      <c r="L66" s="551"/>
    </row>
    <row r="67" spans="2:12" s="552" customFormat="1" ht="14.25">
      <c r="B67" s="552" t="s">
        <v>232</v>
      </c>
      <c r="K67" s="551"/>
      <c r="L67" s="551"/>
    </row>
    <row r="68" spans="2:13" s="552" customFormat="1" ht="14.25">
      <c r="B68" s="552" t="s">
        <v>233</v>
      </c>
      <c r="K68" s="551"/>
      <c r="L68" s="551"/>
      <c r="M68" s="49"/>
    </row>
    <row r="69" spans="2:12" s="552" customFormat="1" ht="14.25">
      <c r="B69" s="552" t="s">
        <v>234</v>
      </c>
      <c r="K69" s="551"/>
      <c r="L69" s="551"/>
    </row>
    <row r="70" spans="2:13" s="552" customFormat="1" ht="14.25">
      <c r="B70" s="552" t="s">
        <v>235</v>
      </c>
      <c r="K70" s="551"/>
      <c r="L70" s="551"/>
      <c r="M70" s="544"/>
    </row>
    <row r="71" spans="2:12" s="552" customFormat="1" ht="14.25">
      <c r="B71" s="552" t="s">
        <v>236</v>
      </c>
      <c r="K71" s="551"/>
      <c r="L71" s="551"/>
    </row>
    <row r="72" spans="2:13" s="552" customFormat="1" ht="14.25">
      <c r="B72" s="552" t="s">
        <v>309</v>
      </c>
      <c r="K72" s="551"/>
      <c r="L72" s="551"/>
      <c r="M72" s="42"/>
    </row>
    <row r="73" spans="2:12" s="552" customFormat="1" ht="14.25">
      <c r="B73" s="552" t="s">
        <v>243</v>
      </c>
      <c r="K73" s="551"/>
      <c r="L73" s="551"/>
    </row>
    <row r="74" s="552" customFormat="1" ht="14.25">
      <c r="B74" s="552" t="s">
        <v>237</v>
      </c>
    </row>
    <row r="75" s="552" customFormat="1" ht="14.25"/>
    <row r="76" spans="1:2" s="552" customFormat="1" ht="14.25">
      <c r="A76" s="551" t="s">
        <v>242</v>
      </c>
      <c r="B76" s="552" t="s">
        <v>238</v>
      </c>
    </row>
    <row r="77" spans="2:11" s="552" customFormat="1" ht="14.25">
      <c r="B77" s="552" t="s">
        <v>253</v>
      </c>
      <c r="K77" s="553" t="s">
        <v>239</v>
      </c>
    </row>
    <row r="78" s="552" customFormat="1" ht="14.25">
      <c r="B78" s="552" t="s">
        <v>254</v>
      </c>
    </row>
    <row r="79" s="552" customFormat="1" ht="14.25">
      <c r="B79" s="552" t="s">
        <v>255</v>
      </c>
    </row>
  </sheetData>
  <sheetProtection sheet="1" objects="1" scenarios="1"/>
  <mergeCells count="9">
    <mergeCell ref="C12:H12"/>
    <mergeCell ref="C21:D25"/>
    <mergeCell ref="E21:F25"/>
    <mergeCell ref="G21:H25"/>
    <mergeCell ref="E26:H28"/>
    <mergeCell ref="C39:D39"/>
    <mergeCell ref="C38:D38"/>
    <mergeCell ref="E39:F39"/>
    <mergeCell ref="E38:F38"/>
  </mergeCells>
  <conditionalFormatting sqref="E38:F38">
    <cfRule type="expression" priority="8" dxfId="4" stopIfTrue="1">
      <formula>OR($E$38="",$E$38=0)</formula>
    </cfRule>
  </conditionalFormatting>
  <conditionalFormatting sqref="E39:F39">
    <cfRule type="expression" priority="7" dxfId="4" stopIfTrue="1">
      <formula>OR($E$39="",$E$39=0)</formula>
    </cfRule>
  </conditionalFormatting>
  <conditionalFormatting sqref="D27">
    <cfRule type="expression" priority="1" dxfId="4" stopIfTrue="1">
      <formula>$D$27&gt;10</formula>
    </cfRule>
    <cfRule type="expression" priority="2" dxfId="4" stopIfTrue="1">
      <formula>$D$27&lt;1</formula>
    </cfRule>
  </conditionalFormatting>
  <hyperlinks>
    <hyperlink ref="C47" location="技術導入費!A1" display="　　技術導入費"/>
    <hyperlink ref="C49" location="運搬費!A1" display="運搬費"/>
    <hyperlink ref="C48" location="専門家経費!A1" display="専門家経費"/>
    <hyperlink ref="C45" location="'機械装置費（50万円以上）'!A1" display="機械装置費（50万円以上）"/>
    <hyperlink ref="C46" location="'機械装置費（50万円未満）'!A1" display="機械装置費（50万円未満）"/>
    <hyperlink ref="C60" location="経費明細表!A1" display="経費明細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6"/>
  <sheetViews>
    <sheetView zoomScalePageLayoutView="0" workbookViewId="0" topLeftCell="A1">
      <selection activeCell="C3" sqref="C3"/>
    </sheetView>
  </sheetViews>
  <sheetFormatPr defaultColWidth="8.8515625" defaultRowHeight="15"/>
  <cols>
    <col min="1" max="1" width="2.421875" style="20" customWidth="1"/>
    <col min="2" max="2" width="3.140625" style="22" bestFit="1" customWidth="1"/>
    <col min="3" max="3" width="25.140625" style="20" customWidth="1"/>
    <col min="4" max="4" width="2.00390625" style="20" customWidth="1"/>
    <col min="5" max="5" width="3.140625" style="22" bestFit="1" customWidth="1"/>
    <col min="6" max="6" width="18.421875" style="20" bestFit="1" customWidth="1"/>
    <col min="7" max="7" width="15.28125" style="20" bestFit="1" customWidth="1"/>
    <col min="8" max="8" width="12.140625" style="23" bestFit="1" customWidth="1"/>
    <col min="9" max="9" width="12.421875" style="23" bestFit="1" customWidth="1"/>
    <col min="10" max="10" width="1.57421875" style="20" customWidth="1"/>
    <col min="11" max="11" width="3.140625" style="20" bestFit="1" customWidth="1"/>
    <col min="12" max="12" width="14.421875" style="391" bestFit="1" customWidth="1"/>
    <col min="13" max="13" width="13.28125" style="391" customWidth="1"/>
    <col min="14" max="14" width="8.8515625" style="20" customWidth="1"/>
    <col min="15" max="15" width="1.57421875" style="20" customWidth="1"/>
    <col min="16" max="16" width="3.140625" style="20" bestFit="1" customWidth="1"/>
    <col min="17" max="17" width="20.00390625" style="391" bestFit="1" customWidth="1"/>
    <col min="18" max="18" width="13.28125" style="392" customWidth="1"/>
    <col min="19" max="16384" width="8.8515625" style="20" customWidth="1"/>
  </cols>
  <sheetData>
    <row r="2" spans="2:18" ht="13.5">
      <c r="B2" s="21" t="s">
        <v>81</v>
      </c>
      <c r="C2" s="21" t="s">
        <v>80</v>
      </c>
      <c r="E2" s="21" t="s">
        <v>81</v>
      </c>
      <c r="F2" s="596" t="s">
        <v>80</v>
      </c>
      <c r="G2" s="597"/>
      <c r="H2" s="17" t="s">
        <v>277</v>
      </c>
      <c r="I2" s="17" t="s">
        <v>88</v>
      </c>
      <c r="K2" s="21" t="s">
        <v>81</v>
      </c>
      <c r="L2" s="384" t="s">
        <v>278</v>
      </c>
      <c r="M2" s="384" t="s">
        <v>279</v>
      </c>
      <c r="P2" s="21" t="s">
        <v>81</v>
      </c>
      <c r="Q2" s="384" t="s">
        <v>280</v>
      </c>
      <c r="R2" s="385" t="s">
        <v>281</v>
      </c>
    </row>
    <row r="3" spans="2:18" ht="13.5">
      <c r="B3" s="21">
        <v>1</v>
      </c>
      <c r="C3" s="18" t="s">
        <v>86</v>
      </c>
      <c r="E3" s="21">
        <v>1</v>
      </c>
      <c r="F3" s="18" t="s">
        <v>282</v>
      </c>
      <c r="G3" s="18"/>
      <c r="H3" s="19">
        <f>12000000</f>
        <v>12000000</v>
      </c>
      <c r="I3" s="19">
        <v>1000000</v>
      </c>
      <c r="K3" s="21">
        <v>1</v>
      </c>
      <c r="L3" s="386" t="s">
        <v>283</v>
      </c>
      <c r="M3" s="386"/>
      <c r="P3" s="21">
        <v>1</v>
      </c>
      <c r="Q3" s="387" t="s">
        <v>284</v>
      </c>
      <c r="R3" s="388">
        <f>2/3</f>
        <v>0.6666666666666666</v>
      </c>
    </row>
    <row r="4" spans="2:18" ht="13.5">
      <c r="B4" s="21">
        <v>2</v>
      </c>
      <c r="C4" s="18" t="s">
        <v>87</v>
      </c>
      <c r="E4" s="21">
        <v>2</v>
      </c>
      <c r="F4" s="18" t="s">
        <v>285</v>
      </c>
      <c r="G4" s="18"/>
      <c r="H4" s="19">
        <v>10000000</v>
      </c>
      <c r="I4" s="19">
        <v>1000000</v>
      </c>
      <c r="K4" s="21">
        <v>2</v>
      </c>
      <c r="L4" s="389" t="s">
        <v>286</v>
      </c>
      <c r="M4" s="389">
        <v>300000</v>
      </c>
      <c r="P4" s="21">
        <v>2</v>
      </c>
      <c r="Q4" s="387" t="s">
        <v>287</v>
      </c>
      <c r="R4" s="390">
        <f>1/2</f>
        <v>0.5</v>
      </c>
    </row>
    <row r="5" spans="5:9" ht="13.5">
      <c r="E5" s="21">
        <v>3</v>
      </c>
      <c r="F5" s="18" t="s">
        <v>79</v>
      </c>
      <c r="G5" s="18" t="s">
        <v>288</v>
      </c>
      <c r="H5" s="19">
        <v>5000000</v>
      </c>
      <c r="I5" s="19">
        <v>1000000</v>
      </c>
    </row>
    <row r="6" spans="5:9" ht="13.5">
      <c r="E6" s="21">
        <v>4</v>
      </c>
      <c r="F6" s="18" t="s">
        <v>79</v>
      </c>
      <c r="G6" s="18" t="s">
        <v>289</v>
      </c>
      <c r="H6" s="19">
        <v>5000000</v>
      </c>
      <c r="I6" s="19">
        <v>1000000</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M122"/>
  <sheetViews>
    <sheetView showGridLines="0" zoomScaleSheetLayoutView="100" zoomScalePageLayoutView="0" workbookViewId="0" topLeftCell="A1">
      <selection activeCell="A1" sqref="A1"/>
    </sheetView>
  </sheetViews>
  <sheetFormatPr defaultColWidth="9.140625" defaultRowHeight="30" customHeight="1"/>
  <cols>
    <col min="1" max="2" width="5.421875" style="39" customWidth="1"/>
    <col min="3" max="3" width="5.421875" style="39" hidden="1" customWidth="1"/>
    <col min="4" max="4" width="9.421875" style="39" hidden="1" customWidth="1"/>
    <col min="5" max="5" width="28.28125" style="39" customWidth="1"/>
    <col min="6" max="13" width="17.421875" style="39" customWidth="1"/>
    <col min="14" max="14" width="9.8515625" style="39" customWidth="1"/>
    <col min="15" max="15" width="26.8515625" style="39" customWidth="1"/>
    <col min="16" max="16" width="6.421875" style="39" customWidth="1"/>
    <col min="17" max="19" width="26.57421875" style="39" customWidth="1"/>
    <col min="20" max="20" width="29.421875" style="40" customWidth="1"/>
    <col min="21" max="23" width="26.57421875" style="40" customWidth="1"/>
    <col min="24" max="25" width="26.57421875" style="39" customWidth="1"/>
    <col min="26" max="27" width="26.57421875" style="64" customWidth="1"/>
    <col min="28" max="28" width="23.28125" style="39" customWidth="1"/>
    <col min="29" max="32" width="17.421875" style="39" customWidth="1"/>
    <col min="33" max="33" width="16.8515625" style="39" customWidth="1"/>
    <col min="34" max="35" width="21.8515625" style="39" customWidth="1"/>
    <col min="36" max="36" width="35.28125" style="39" customWidth="1"/>
    <col min="37" max="37" width="19.28125" style="39" customWidth="1"/>
    <col min="38" max="38" width="5.7109375" style="39" customWidth="1"/>
    <col min="39" max="39" width="35.28125" style="39" customWidth="1"/>
    <col min="40" max="40" width="19.28125" style="39" customWidth="1"/>
    <col min="41" max="41" width="5.7109375" style="39" customWidth="1"/>
    <col min="42" max="42" width="35.28125" style="39" customWidth="1"/>
    <col min="43" max="43" width="19.28125" style="39" customWidth="1"/>
    <col min="44" max="44" width="5.7109375" style="39" customWidth="1"/>
    <col min="45" max="45" width="35.28125" style="40" customWidth="1"/>
    <col min="46" max="46" width="19.28125" style="40" customWidth="1"/>
    <col min="47" max="47" width="5.7109375" style="40" customWidth="1"/>
    <col min="48" max="48" width="35.28125" style="40" customWidth="1"/>
    <col min="49" max="49" width="19.28125" style="39" customWidth="1"/>
    <col min="50" max="50" width="5.7109375" style="39" customWidth="1"/>
    <col min="51" max="52" width="11.140625" style="39" bestFit="1" customWidth="1"/>
    <col min="53" max="53" width="6.7109375" style="39" bestFit="1" customWidth="1"/>
    <col min="54" max="54" width="45.57421875" style="39" bestFit="1" customWidth="1"/>
    <col min="55" max="55" width="10.28125" style="39" bestFit="1" customWidth="1"/>
    <col min="56" max="56" width="9.421875" style="39" bestFit="1" customWidth="1"/>
    <col min="57" max="57" width="4.57421875" style="39" bestFit="1" customWidth="1"/>
    <col min="58" max="58" width="8.421875" style="39" bestFit="1" customWidth="1"/>
    <col min="59" max="59" width="4.57421875" style="39" bestFit="1" customWidth="1"/>
    <col min="60" max="60" width="15.421875" style="39" bestFit="1" customWidth="1"/>
    <col min="61" max="61" width="4.57421875" style="39" bestFit="1" customWidth="1"/>
    <col min="62" max="62" width="18.28125" style="39" bestFit="1" customWidth="1"/>
    <col min="63" max="63" width="6.8515625" style="39" bestFit="1" customWidth="1"/>
    <col min="64" max="64" width="14.00390625" style="39" customWidth="1"/>
    <col min="65" max="65" width="13.8515625" style="39" customWidth="1"/>
    <col min="66" max="66" width="17.28125" style="39" customWidth="1"/>
    <col min="67" max="16384" width="9.00390625" style="39" customWidth="1"/>
  </cols>
  <sheetData>
    <row r="1" spans="1:48" s="36" customFormat="1" ht="30" customHeight="1">
      <c r="A1" s="160"/>
      <c r="B1" s="160"/>
      <c r="C1" s="160"/>
      <c r="D1" s="160"/>
      <c r="E1" s="160"/>
      <c r="F1" s="160"/>
      <c r="G1" s="160"/>
      <c r="H1" s="160"/>
      <c r="I1" s="160"/>
      <c r="J1" s="160"/>
      <c r="K1" s="160"/>
      <c r="L1" s="160"/>
      <c r="M1" s="160"/>
      <c r="Q1" s="35"/>
      <c r="R1" s="35"/>
      <c r="S1" s="35"/>
      <c r="U1" s="37"/>
      <c r="AS1" s="65"/>
      <c r="AT1" s="65"/>
      <c r="AU1" s="65"/>
      <c r="AV1" s="65"/>
    </row>
    <row r="2" spans="1:48" s="36" customFormat="1" ht="30" customHeight="1">
      <c r="A2" s="160"/>
      <c r="B2" s="200"/>
      <c r="C2" s="160"/>
      <c r="D2" s="160"/>
      <c r="E2" s="160"/>
      <c r="F2" s="160"/>
      <c r="G2" s="160"/>
      <c r="H2" s="160"/>
      <c r="I2" s="160"/>
      <c r="J2" s="160"/>
      <c r="K2" s="160"/>
      <c r="L2" s="160"/>
      <c r="M2" s="160"/>
      <c r="Q2" s="35"/>
      <c r="R2" s="35"/>
      <c r="S2" s="35"/>
      <c r="U2" s="37"/>
      <c r="AS2" s="65"/>
      <c r="AT2" s="65"/>
      <c r="AU2" s="65"/>
      <c r="AV2" s="65"/>
    </row>
    <row r="3" spans="1:48" s="36" customFormat="1" ht="30" customHeight="1">
      <c r="A3" s="201"/>
      <c r="B3" s="201"/>
      <c r="C3" s="202" t="s">
        <v>247</v>
      </c>
      <c r="D3" s="202" t="s">
        <v>131</v>
      </c>
      <c r="E3" s="203"/>
      <c r="F3" s="203"/>
      <c r="G3" s="203"/>
      <c r="H3" s="203"/>
      <c r="I3" s="203"/>
      <c r="J3" s="203"/>
      <c r="K3" s="203"/>
      <c r="L3" s="203"/>
      <c r="M3" s="203"/>
      <c r="Q3" s="35"/>
      <c r="R3" s="35"/>
      <c r="S3" s="35"/>
      <c r="U3" s="37"/>
      <c r="Y3" s="20"/>
      <c r="Z3" s="20"/>
      <c r="AA3" s="20"/>
      <c r="AB3" s="20"/>
      <c r="AC3" s="20"/>
      <c r="AG3" s="38"/>
      <c r="AS3" s="65"/>
      <c r="AT3" s="65"/>
      <c r="AU3" s="65"/>
      <c r="AV3" s="65"/>
    </row>
    <row r="4" spans="1:41" ht="30" customHeight="1">
      <c r="A4" s="201"/>
      <c r="B4" s="201"/>
      <c r="C4" s="204"/>
      <c r="D4" s="204" t="s">
        <v>132</v>
      </c>
      <c r="E4" s="201"/>
      <c r="F4" s="205"/>
      <c r="G4" s="205"/>
      <c r="H4" s="205"/>
      <c r="I4" s="206"/>
      <c r="J4" s="207" t="s">
        <v>133</v>
      </c>
      <c r="K4" s="208" t="s">
        <v>134</v>
      </c>
      <c r="L4" s="209" t="s">
        <v>135</v>
      </c>
      <c r="M4" s="206"/>
      <c r="N4" s="40"/>
      <c r="O4" s="40"/>
      <c r="P4" s="40"/>
      <c r="Q4" s="40"/>
      <c r="Y4" s="20"/>
      <c r="Z4" s="20"/>
      <c r="AA4" s="20"/>
      <c r="AB4" s="20"/>
      <c r="AC4" s="20"/>
      <c r="AD4" s="70"/>
      <c r="AE4" s="38"/>
      <c r="AF4" s="38"/>
      <c r="AO4" s="41"/>
    </row>
    <row r="5" spans="1:32" ht="30" customHeight="1">
      <c r="A5" s="20"/>
      <c r="B5" s="20"/>
      <c r="C5" s="20"/>
      <c r="D5" s="20"/>
      <c r="E5" s="20"/>
      <c r="F5" s="20"/>
      <c r="G5" s="20"/>
      <c r="H5" s="20"/>
      <c r="I5" s="20"/>
      <c r="Y5" s="20"/>
      <c r="Z5" s="20"/>
      <c r="AA5" s="20"/>
      <c r="AB5" s="20"/>
      <c r="AC5" s="20"/>
      <c r="AE5" s="38"/>
      <c r="AF5" s="38"/>
    </row>
    <row r="6" spans="1:64" s="36" customFormat="1" ht="30" customHeight="1">
      <c r="A6" s="20"/>
      <c r="B6" s="20"/>
      <c r="C6" s="20"/>
      <c r="D6" s="20"/>
      <c r="E6" s="20"/>
      <c r="F6" s="20"/>
      <c r="G6" s="20"/>
      <c r="H6" s="20"/>
      <c r="I6" s="20"/>
      <c r="J6" s="20"/>
      <c r="K6" s="20"/>
      <c r="L6" s="42"/>
      <c r="M6" s="42"/>
      <c r="N6" s="42"/>
      <c r="O6" s="42"/>
      <c r="P6" s="42"/>
      <c r="Q6" s="43"/>
      <c r="R6" s="39"/>
      <c r="S6" s="39"/>
      <c r="Y6" s="20"/>
      <c r="Z6" s="20"/>
      <c r="AA6" s="20"/>
      <c r="AB6" s="20"/>
      <c r="AE6" s="38"/>
      <c r="AF6" s="38"/>
      <c r="AG6" s="39"/>
      <c r="AH6" s="39"/>
      <c r="AI6" s="39"/>
      <c r="AJ6" s="39"/>
      <c r="AK6" s="39"/>
      <c r="AL6" s="39"/>
      <c r="AM6" s="39"/>
      <c r="AN6" s="39"/>
      <c r="AO6" s="39"/>
      <c r="AP6" s="39"/>
      <c r="AQ6" s="39"/>
      <c r="AR6" s="39"/>
      <c r="AS6" s="40"/>
      <c r="AT6" s="40"/>
      <c r="AU6" s="40"/>
      <c r="AV6" s="40"/>
      <c r="AW6" s="39"/>
      <c r="AX6" s="39"/>
      <c r="AY6" s="39"/>
      <c r="AZ6" s="39"/>
      <c r="BA6" s="39"/>
      <c r="BB6" s="39"/>
      <c r="BC6" s="39"/>
      <c r="BD6" s="39"/>
      <c r="BE6" s="39"/>
      <c r="BF6" s="39"/>
      <c r="BG6" s="39"/>
      <c r="BH6" s="39"/>
      <c r="BI6" s="39"/>
      <c r="BJ6" s="39"/>
      <c r="BK6" s="39"/>
      <c r="BL6" s="39"/>
    </row>
    <row r="7" spans="1:64" s="36" customFormat="1" ht="30" customHeight="1">
      <c r="A7" s="160"/>
      <c r="B7" s="160"/>
      <c r="C7" s="160"/>
      <c r="D7" s="160"/>
      <c r="E7" s="210" t="s">
        <v>136</v>
      </c>
      <c r="F7" s="160"/>
      <c r="G7" s="211"/>
      <c r="H7" s="739" t="s">
        <v>246</v>
      </c>
      <c r="I7" s="740"/>
      <c r="J7" s="740"/>
      <c r="K7" s="740"/>
      <c r="L7" s="740"/>
      <c r="M7" s="740"/>
      <c r="N7" s="47"/>
      <c r="O7" s="47"/>
      <c r="P7" s="47"/>
      <c r="Q7" s="47"/>
      <c r="R7" s="39"/>
      <c r="S7" s="39"/>
      <c r="Y7" s="211"/>
      <c r="Z7" s="212"/>
      <c r="AA7" s="211"/>
      <c r="AB7" s="211"/>
      <c r="AC7" s="211"/>
      <c r="AE7" s="38"/>
      <c r="AF7" s="38"/>
      <c r="AG7" s="39"/>
      <c r="AH7" s="39"/>
      <c r="AI7" s="39" t="s">
        <v>212</v>
      </c>
      <c r="AJ7" s="39"/>
      <c r="AK7" s="39"/>
      <c r="AL7" s="39"/>
      <c r="AM7" s="39"/>
      <c r="AN7" s="39"/>
      <c r="AO7" s="39"/>
      <c r="AP7" s="39"/>
      <c r="AQ7" s="39"/>
      <c r="AR7" s="39"/>
      <c r="AS7" s="40"/>
      <c r="AT7" s="40"/>
      <c r="AU7" s="40"/>
      <c r="AV7" s="40"/>
      <c r="AW7" s="39"/>
      <c r="AX7" s="39"/>
      <c r="AY7" s="39"/>
      <c r="AZ7" s="39"/>
      <c r="BA7" s="39"/>
      <c r="BB7" s="39"/>
      <c r="BC7" s="39"/>
      <c r="BD7" s="39"/>
      <c r="BE7" s="39"/>
      <c r="BF7" s="39"/>
      <c r="BG7" s="39"/>
      <c r="BH7" s="39"/>
      <c r="BI7" s="39"/>
      <c r="BJ7" s="39"/>
      <c r="BK7" s="39"/>
      <c r="BL7" s="39"/>
    </row>
    <row r="8" spans="1:54" ht="30" customHeight="1">
      <c r="A8" s="160"/>
      <c r="B8" s="160"/>
      <c r="C8" s="160"/>
      <c r="D8" s="160"/>
      <c r="E8" s="213"/>
      <c r="F8" s="160"/>
      <c r="G8" s="214"/>
      <c r="H8" s="740"/>
      <c r="I8" s="740"/>
      <c r="J8" s="740"/>
      <c r="K8" s="740"/>
      <c r="L8" s="740"/>
      <c r="M8" s="740"/>
      <c r="N8" s="47"/>
      <c r="O8" s="47"/>
      <c r="P8" s="47"/>
      <c r="Q8" s="47"/>
      <c r="AH8" s="48"/>
      <c r="AI8" s="647" t="s">
        <v>92</v>
      </c>
      <c r="AJ8" s="649" t="s">
        <v>292</v>
      </c>
      <c r="AK8" s="650"/>
      <c r="AL8" s="651"/>
      <c r="AM8" s="652" t="s">
        <v>285</v>
      </c>
      <c r="AN8" s="650"/>
      <c r="AO8" s="651"/>
      <c r="AP8" s="685" t="s">
        <v>291</v>
      </c>
      <c r="AQ8" s="685"/>
      <c r="AR8" s="686"/>
      <c r="AS8" s="710" t="s">
        <v>85</v>
      </c>
      <c r="AT8" s="710"/>
      <c r="AU8" s="711"/>
      <c r="AY8" s="42"/>
      <c r="AZ8" s="42"/>
      <c r="BA8" s="42"/>
      <c r="BB8" s="42"/>
    </row>
    <row r="9" spans="1:47" ht="30" customHeight="1" thickBot="1">
      <c r="A9" s="160"/>
      <c r="B9" s="160"/>
      <c r="C9" s="216"/>
      <c r="D9" s="216"/>
      <c r="E9" s="213"/>
      <c r="F9" s="216"/>
      <c r="G9" s="216"/>
      <c r="H9" s="216"/>
      <c r="I9" s="216"/>
      <c r="J9" s="216"/>
      <c r="K9" s="216"/>
      <c r="L9" s="216"/>
      <c r="M9" s="216"/>
      <c r="N9" s="159"/>
      <c r="O9" s="159"/>
      <c r="P9" s="159"/>
      <c r="Q9" s="159"/>
      <c r="AH9" s="48"/>
      <c r="AI9" s="648"/>
      <c r="AJ9" s="56" t="s">
        <v>82</v>
      </c>
      <c r="AK9" s="57" t="s">
        <v>83</v>
      </c>
      <c r="AL9" s="57" t="s">
        <v>84</v>
      </c>
      <c r="AM9" s="57" t="s">
        <v>82</v>
      </c>
      <c r="AN9" s="57" t="s">
        <v>83</v>
      </c>
      <c r="AO9" s="57" t="s">
        <v>84</v>
      </c>
      <c r="AP9" s="57" t="s">
        <v>82</v>
      </c>
      <c r="AQ9" s="57" t="s">
        <v>83</v>
      </c>
      <c r="AR9" s="533" t="s">
        <v>84</v>
      </c>
      <c r="AS9" s="58" t="s">
        <v>82</v>
      </c>
      <c r="AT9" s="57" t="s">
        <v>83</v>
      </c>
      <c r="AU9" s="57" t="s">
        <v>84</v>
      </c>
    </row>
    <row r="10" spans="1:47" ht="30" customHeight="1" thickTop="1">
      <c r="A10" s="160"/>
      <c r="B10" s="160"/>
      <c r="C10" s="217"/>
      <c r="D10" s="217"/>
      <c r="F10" s="217"/>
      <c r="G10" s="217"/>
      <c r="H10" s="217"/>
      <c r="I10" s="217"/>
      <c r="J10" s="160"/>
      <c r="K10" s="160"/>
      <c r="L10" s="160"/>
      <c r="M10" s="160"/>
      <c r="N10" s="159"/>
      <c r="O10" s="159"/>
      <c r="P10" s="159"/>
      <c r="AE10" s="46"/>
      <c r="AF10" s="46"/>
      <c r="AH10" s="532"/>
      <c r="AI10" s="59" t="s">
        <v>32</v>
      </c>
      <c r="AJ10" s="476">
        <f>補助上限額</f>
        <v>10000000</v>
      </c>
      <c r="AK10" s="477">
        <f>$I$25</f>
        <v>0</v>
      </c>
      <c r="AL10" s="478" t="str">
        <f>IF(AJ10-AK10&gt;=0,"○","×")</f>
        <v>○</v>
      </c>
      <c r="AM10" s="476">
        <f>補助上限額</f>
        <v>10000000</v>
      </c>
      <c r="AN10" s="477">
        <f>$I$25</f>
        <v>0</v>
      </c>
      <c r="AO10" s="478" t="str">
        <f>IF(AM10-AN10&gt;=0,"○","×")</f>
        <v>○</v>
      </c>
      <c r="AP10" s="477">
        <f>補助上限額</f>
        <v>10000000</v>
      </c>
      <c r="AQ10" s="477">
        <f>$I$25</f>
        <v>0</v>
      </c>
      <c r="AR10" s="534" t="str">
        <f>IF(AP10-AQ10&gt;=0,"○","×")</f>
        <v>○</v>
      </c>
      <c r="AS10" s="531">
        <f>IF('基本情報入力（使い方）'!$J$21=1,AJ10,IF('基本情報入力（使い方）'!$J$21=2,AM10,AP10))</f>
        <v>10000000</v>
      </c>
      <c r="AT10" s="529">
        <f>IF('基本情報入力（使い方）'!$J$21=1,AK10,IF('基本情報入力（使い方）'!$J$21=2,AN10,AQ10))</f>
        <v>0</v>
      </c>
      <c r="AU10" s="530" t="str">
        <f>IF('基本情報入力（使い方）'!$J$21=1,AL10,IF('基本情報入力（使い方）'!$J$21=2,AO10,AR10))</f>
        <v>○</v>
      </c>
    </row>
    <row r="11" spans="1:47" ht="30" customHeight="1">
      <c r="A11" s="160"/>
      <c r="B11" s="160"/>
      <c r="C11" s="219"/>
      <c r="D11" s="219"/>
      <c r="E11" s="218" t="s">
        <v>137</v>
      </c>
      <c r="K11" s="160"/>
      <c r="L11" s="160"/>
      <c r="M11" s="211"/>
      <c r="N11" s="159"/>
      <c r="O11" s="159"/>
      <c r="P11" s="159"/>
      <c r="AE11" s="24"/>
      <c r="AF11" s="24"/>
      <c r="AH11" s="532"/>
      <c r="AI11" s="61" t="s">
        <v>88</v>
      </c>
      <c r="AJ11" s="62">
        <f>補助下限額</f>
        <v>1000000</v>
      </c>
      <c r="AK11" s="25">
        <f>$I$25</f>
        <v>0</v>
      </c>
      <c r="AL11" s="479" t="str">
        <f>IF(AK11-AJ11&gt;=0,"○","×")</f>
        <v>×</v>
      </c>
      <c r="AM11" s="62">
        <f>補助下限額</f>
        <v>1000000</v>
      </c>
      <c r="AN11" s="25">
        <f>$I$25</f>
        <v>0</v>
      </c>
      <c r="AO11" s="479" t="str">
        <f>IF(AN11-AM11&gt;=0,"○","×")</f>
        <v>×</v>
      </c>
      <c r="AP11" s="25">
        <f>補助下限額</f>
        <v>1000000</v>
      </c>
      <c r="AQ11" s="25">
        <f>$I$25</f>
        <v>0</v>
      </c>
      <c r="AR11" s="535" t="str">
        <f>IF(AQ11-AP11&gt;=0,"○","×")</f>
        <v>×</v>
      </c>
      <c r="AS11" s="531">
        <f>IF('基本情報入力（使い方）'!$J$21=1,AJ11,IF('基本情報入力（使い方）'!$J$21=2,AM11,AP11))</f>
        <v>1000000</v>
      </c>
      <c r="AT11" s="529">
        <f>IF('基本情報入力（使い方）'!$J$21=1,AK11,IF('基本情報入力（使い方）'!$J$21=2,AN11,AQ11))</f>
        <v>0</v>
      </c>
      <c r="AU11" s="530" t="str">
        <f>IF('基本情報入力（使い方）'!$J$21=1,AL11,IF('基本情報入力（使い方）'!$J$21=2,AO11,AR11))</f>
        <v>×</v>
      </c>
    </row>
    <row r="12" spans="1:47" ht="30" customHeight="1">
      <c r="A12" s="220"/>
      <c r="B12" s="221"/>
      <c r="C12" s="222"/>
      <c r="D12" s="222"/>
      <c r="E12" s="741" t="str">
        <f>"事業者名　：　"&amp;'基本情報入力（使い方）'!C12</f>
        <v>事業者名　：　</v>
      </c>
      <c r="F12" s="741"/>
      <c r="G12" s="741"/>
      <c r="H12" s="741"/>
      <c r="I12" s="741"/>
      <c r="J12" s="741"/>
      <c r="K12" s="223"/>
      <c r="L12" s="223"/>
      <c r="M12" s="224"/>
      <c r="N12" s="44"/>
      <c r="O12" s="47"/>
      <c r="P12" s="47"/>
      <c r="AG12" s="24"/>
      <c r="AH12" s="532"/>
      <c r="AI12" s="63" t="s">
        <v>33</v>
      </c>
      <c r="AJ12" s="482" t="s">
        <v>90</v>
      </c>
      <c r="AK12" s="481">
        <f>$H$19</f>
        <v>0</v>
      </c>
      <c r="AL12" s="479" t="str">
        <f>IF(AK12&gt;=500000,"○","×")</f>
        <v>×</v>
      </c>
      <c r="AM12" s="482" t="s">
        <v>90</v>
      </c>
      <c r="AN12" s="481">
        <f>$H$19</f>
        <v>0</v>
      </c>
      <c r="AO12" s="479" t="str">
        <f>IF(AN12&gt;=500000,"○","×")</f>
        <v>×</v>
      </c>
      <c r="AP12" s="480" t="s">
        <v>90</v>
      </c>
      <c r="AQ12" s="481">
        <f>$H$19</f>
        <v>0</v>
      </c>
      <c r="AR12" s="535" t="str">
        <f>IF(AQ12&gt;=500000,"○","×")</f>
        <v>×</v>
      </c>
      <c r="AS12" s="531" t="str">
        <f>IF('基本情報入力（使い方）'!$J$21=1,AJ12,IF('基本情報入力（使い方）'!$J$21=2,AM12,AP12))</f>
        <v>機械装置費で補助対象経費にして単価５０万円以上の設備投資が必要</v>
      </c>
      <c r="AT12" s="529">
        <f>IF('基本情報入力（使い方）'!$J$21=1,AK12,IF('基本情報入力（使い方）'!$J$21=2,AN12,AQ12))</f>
        <v>0</v>
      </c>
      <c r="AU12" s="530" t="str">
        <f>IF('基本情報入力（使い方）'!$J$21=1,AL12,IF('基本情報入力（使い方）'!$J$21=2,AO12,AR12))</f>
        <v>×</v>
      </c>
    </row>
    <row r="13" spans="1:47" ht="30" customHeight="1">
      <c r="A13" s="754" t="s">
        <v>130</v>
      </c>
      <c r="B13" s="755" t="s">
        <v>127</v>
      </c>
      <c r="C13" s="754" t="s">
        <v>128</v>
      </c>
      <c r="D13" s="754" t="s">
        <v>129</v>
      </c>
      <c r="E13" s="737" t="s">
        <v>47</v>
      </c>
      <c r="F13" s="701" t="str">
        <f>事業類型&amp;"　"&amp;AJ46&amp;"  "&amp;AJ47</f>
        <v>革新的サービス　一般型  専門家活用なし</v>
      </c>
      <c r="G13" s="701"/>
      <c r="H13" s="701"/>
      <c r="I13" s="701"/>
      <c r="J13" s="701"/>
      <c r="K13" s="701"/>
      <c r="L13" s="701"/>
      <c r="M13" s="701"/>
      <c r="N13" s="44"/>
      <c r="O13" s="697" t="s">
        <v>222</v>
      </c>
      <c r="P13" s="697"/>
      <c r="Q13" s="697"/>
      <c r="R13" s="697"/>
      <c r="AG13" s="24"/>
      <c r="AH13" s="532"/>
      <c r="AI13" s="63" t="s">
        <v>34</v>
      </c>
      <c r="AJ13" s="482" t="s">
        <v>42</v>
      </c>
      <c r="AK13" s="481">
        <f>$I$25-SUM($I$19:$I$20)</f>
        <v>0</v>
      </c>
      <c r="AL13" s="479" t="str">
        <f>IF(AK13&lt;=5000000,"○","×")</f>
        <v>○</v>
      </c>
      <c r="AM13" s="482" t="s">
        <v>42</v>
      </c>
      <c r="AN13" s="481">
        <f>$I$25-SUM($I$19:$I$20)</f>
        <v>0</v>
      </c>
      <c r="AO13" s="479" t="str">
        <f>IF(AN13&lt;=5000000,"○","×")</f>
        <v>○</v>
      </c>
      <c r="AP13" s="536" t="s">
        <v>311</v>
      </c>
      <c r="AQ13" s="537" t="s">
        <v>312</v>
      </c>
      <c r="AR13" s="538" t="s">
        <v>312</v>
      </c>
      <c r="AS13" s="531" t="str">
        <f>IF('基本情報入力（使い方）'!$J$21=1,AJ13,IF('基本情報入力（使い方）'!$J$21=2,AM13,AP13))</f>
        <v>機械装置費以外の経費の補助金交付申請額は５００万円以下</v>
      </c>
      <c r="AT13" s="529">
        <f>IF('基本情報入力（使い方）'!$J$21=1,AK13,IF('基本情報入力（使い方）'!$J$21=2,AN13,AQ13))</f>
        <v>0</v>
      </c>
      <c r="AU13" s="530" t="str">
        <f>IF('基本情報入力（使い方）'!$J$21=1,AL13,IF('基本情報入力（使い方）'!$J$21=2,AO13,AR13))</f>
        <v>○</v>
      </c>
    </row>
    <row r="14" spans="1:47" ht="30" customHeight="1" thickBot="1">
      <c r="A14" s="754"/>
      <c r="B14" s="755"/>
      <c r="C14" s="754"/>
      <c r="D14" s="754"/>
      <c r="E14" s="738"/>
      <c r="F14" s="701"/>
      <c r="G14" s="701"/>
      <c r="H14" s="701"/>
      <c r="I14" s="701"/>
      <c r="J14" s="702"/>
      <c r="K14" s="702"/>
      <c r="L14" s="702"/>
      <c r="M14" s="702"/>
      <c r="N14" s="45"/>
      <c r="O14" s="697"/>
      <c r="P14" s="697"/>
      <c r="Q14" s="697"/>
      <c r="R14" s="697"/>
      <c r="AE14" s="24"/>
      <c r="AF14" s="24"/>
      <c r="AG14" s="40"/>
      <c r="AH14" s="67"/>
      <c r="AI14" s="63" t="s">
        <v>22</v>
      </c>
      <c r="AJ14" s="480" t="s">
        <v>293</v>
      </c>
      <c r="AK14" s="481">
        <f>$H$21</f>
        <v>0</v>
      </c>
      <c r="AL14" s="479" t="str">
        <f>IF($H$25/3-$H$21&gt;=0,"○","×")</f>
        <v>○</v>
      </c>
      <c r="AM14" s="480" t="s">
        <v>293</v>
      </c>
      <c r="AN14" s="481">
        <f>$H$21</f>
        <v>0</v>
      </c>
      <c r="AO14" s="479" t="str">
        <f>IF($H$25/3-$H$21&gt;=0,"○","×")</f>
        <v>○</v>
      </c>
      <c r="AP14" s="480" t="s">
        <v>293</v>
      </c>
      <c r="AQ14" s="481">
        <f>$H$21</f>
        <v>0</v>
      </c>
      <c r="AR14" s="535" t="str">
        <f>IF($H$25/3-$H$21&gt;=0,"○","×")</f>
        <v>○</v>
      </c>
      <c r="AS14" s="531" t="str">
        <f>IF('基本情報入力（使い方）'!$J$21=1,AJ14,IF('基本情報入力（使い方）'!$J$21=2,AM14,AP14))</f>
        <v>技術導入費が補助対象経費の1/3を超えていないか</v>
      </c>
      <c r="AT14" s="529">
        <f>IF('基本情報入力（使い方）'!$J$21=1,AK14,IF('基本情報入力（使い方）'!$J$21=2,AN14,AQ14))</f>
        <v>0</v>
      </c>
      <c r="AU14" s="530" t="str">
        <f>IF('基本情報入力（使い方）'!$J$21=1,AL14,IF('基本情報入力（使い方）'!$J$21=2,AO14,AR14))</f>
        <v>○</v>
      </c>
    </row>
    <row r="15" spans="1:47" ht="30" customHeight="1">
      <c r="A15" s="754"/>
      <c r="B15" s="755"/>
      <c r="C15" s="754"/>
      <c r="D15" s="756"/>
      <c r="E15" s="757" t="s">
        <v>107</v>
      </c>
      <c r="F15" s="747" t="s">
        <v>126</v>
      </c>
      <c r="G15" s="748"/>
      <c r="H15" s="748"/>
      <c r="I15" s="749"/>
      <c r="J15" s="742" t="s">
        <v>117</v>
      </c>
      <c r="K15" s="743"/>
      <c r="L15" s="743"/>
      <c r="M15" s="744"/>
      <c r="N15" s="47"/>
      <c r="O15" s="49"/>
      <c r="P15" s="49"/>
      <c r="Q15" s="50" t="s">
        <v>50</v>
      </c>
      <c r="R15" s="51"/>
      <c r="S15" s="51"/>
      <c r="T15" s="52"/>
      <c r="U15" s="53"/>
      <c r="Y15" s="691"/>
      <c r="Z15" s="348"/>
      <c r="AA15" s="347"/>
      <c r="AB15" s="347"/>
      <c r="AC15" s="319" t="str">
        <f>E12</f>
        <v>事業者名　：　</v>
      </c>
      <c r="AE15" s="24"/>
      <c r="AF15" s="24"/>
      <c r="AG15" s="40"/>
      <c r="AH15" s="67"/>
      <c r="AI15" s="63" t="s">
        <v>61</v>
      </c>
      <c r="AJ15" s="482" t="s">
        <v>294</v>
      </c>
      <c r="AK15" s="481">
        <f>$H$22</f>
        <v>0</v>
      </c>
      <c r="AL15" s="479" t="str">
        <f>IF(AND('基本情報入力（使い方）'!$J$31=2,AK15=0),"×","〇")</f>
        <v>〇</v>
      </c>
      <c r="AM15" s="482" t="s">
        <v>294</v>
      </c>
      <c r="AN15" s="481">
        <f>$H$22</f>
        <v>0</v>
      </c>
      <c r="AO15" s="479" t="str">
        <f>IF(AND('基本情報入力（使い方）'!$J$31=2,AN15=0),"×","〇")</f>
        <v>〇</v>
      </c>
      <c r="AP15" s="480" t="s">
        <v>294</v>
      </c>
      <c r="AQ15" s="481">
        <f>$H$22</f>
        <v>0</v>
      </c>
      <c r="AR15" s="535" t="str">
        <f>IF(AND('基本情報入力（使い方）'!$J$31=2,AQ15=0),"×","〇")</f>
        <v>〇</v>
      </c>
      <c r="AS15" s="531" t="str">
        <f>IF('基本情報入力（使い方）'!$J$21=1,AJ15,IF('基本情報入力（使い方）'!$J$21=2,AM15,AP15))</f>
        <v>専門家の活用ありで専門家経費を使用しているか</v>
      </c>
      <c r="AT15" s="529">
        <f>IF('基本情報入力（使い方）'!$J$21=1,AK15,IF('基本情報入力（使い方）'!$J$21=2,AN15,AQ15))</f>
        <v>0</v>
      </c>
      <c r="AU15" s="530" t="str">
        <f>IF('基本情報入力（使い方）'!$J$21=1,AL15,IF('基本情報入力（使い方）'!$J$21=2,AO15,AR15))</f>
        <v>〇</v>
      </c>
    </row>
    <row r="16" spans="1:65" s="40" customFormat="1" ht="30" customHeight="1">
      <c r="A16" s="754"/>
      <c r="B16" s="755"/>
      <c r="C16" s="754"/>
      <c r="D16" s="756"/>
      <c r="E16" s="758"/>
      <c r="F16" s="760" t="s">
        <v>111</v>
      </c>
      <c r="G16" s="761"/>
      <c r="H16" s="196" t="s">
        <v>119</v>
      </c>
      <c r="I16" s="405" t="str">
        <f>"B×"&amp;補助名&amp;"以内"</f>
        <v>B×２／３以内</v>
      </c>
      <c r="J16" s="695" t="s">
        <v>122</v>
      </c>
      <c r="K16" s="696"/>
      <c r="L16" s="196" t="s">
        <v>118</v>
      </c>
      <c r="M16" s="406" t="str">
        <f>"B×"&amp;補助名&amp;"以内"</f>
        <v>B×２／３以内</v>
      </c>
      <c r="N16" s="47"/>
      <c r="O16" s="37"/>
      <c r="P16" s="37"/>
      <c r="Q16" s="408" t="str">
        <f>"B×"&amp;補助名&amp;"以内"</f>
        <v>B×２／３以内</v>
      </c>
      <c r="R16" s="718" t="s">
        <v>29</v>
      </c>
      <c r="S16" s="408" t="str">
        <f>"B×"&amp;補助名&amp;"以内"</f>
        <v>B×２／３以内</v>
      </c>
      <c r="T16" s="408" t="str">
        <f>"B×"&amp;補助名&amp;"以内"</f>
        <v>B×２／３以内</v>
      </c>
      <c r="U16" s="715" t="s">
        <v>39</v>
      </c>
      <c r="V16" s="626" t="s">
        <v>14</v>
      </c>
      <c r="W16" s="336"/>
      <c r="Y16" s="691"/>
      <c r="Z16" s="348"/>
      <c r="AA16" s="347"/>
      <c r="AB16" s="347"/>
      <c r="AC16" s="347"/>
      <c r="AE16" s="24"/>
      <c r="AF16" s="24"/>
      <c r="AH16" s="67"/>
      <c r="AI16" s="63" t="s">
        <v>248</v>
      </c>
      <c r="AJ16" s="62">
        <f>'基本情報入力（使い方）'!$E$38</f>
        <v>0</v>
      </c>
      <c r="AK16" s="25">
        <f>$H$25</f>
        <v>0</v>
      </c>
      <c r="AL16" s="479" t="str">
        <f>IF(AJ16-AK16&gt;=0,"○","×")</f>
        <v>○</v>
      </c>
      <c r="AM16" s="62">
        <f>'基本情報入力（使い方）'!$E$38</f>
        <v>0</v>
      </c>
      <c r="AN16" s="25">
        <f>$H$25</f>
        <v>0</v>
      </c>
      <c r="AO16" s="479" t="str">
        <f>IF(AM16-AN16&gt;=0,"○","×")</f>
        <v>○</v>
      </c>
      <c r="AP16" s="25">
        <f>'基本情報入力（使い方）'!$E$38</f>
        <v>0</v>
      </c>
      <c r="AQ16" s="25">
        <f>$H$25</f>
        <v>0</v>
      </c>
      <c r="AR16" s="535" t="str">
        <f>IF(AP16-AQ16&gt;=0,"○","×")</f>
        <v>○</v>
      </c>
      <c r="AS16" s="62">
        <f>IF('基本情報入力（使い方）'!$J$21=1,AJ16,IF('基本情報入力（使い方）'!$J$21=2,AM16,AP16))</f>
        <v>0</v>
      </c>
      <c r="AT16" s="25">
        <f>IF('基本情報入力（使い方）'!$J$21=1,AK16,IF('基本情報入力（使い方）'!$J$21=2,AN16,AQ16))</f>
        <v>0</v>
      </c>
      <c r="AU16" s="530" t="str">
        <f>IF('基本情報入力（使い方）'!$J$21=1,AL16,IF('基本情報入力（使い方）'!$J$21=2,AO16,AR16))</f>
        <v>○</v>
      </c>
      <c r="AY16" s="39"/>
      <c r="AZ16" s="39"/>
      <c r="BA16" s="39"/>
      <c r="BB16" s="39"/>
      <c r="BM16" s="48"/>
    </row>
    <row r="17" spans="1:57" s="40" customFormat="1" ht="30" customHeight="1" thickBot="1">
      <c r="A17" s="754"/>
      <c r="B17" s="755"/>
      <c r="C17" s="754"/>
      <c r="D17" s="756"/>
      <c r="E17" s="758"/>
      <c r="F17" s="745" t="s">
        <v>108</v>
      </c>
      <c r="G17" s="746"/>
      <c r="H17" s="197" t="s">
        <v>120</v>
      </c>
      <c r="I17" s="198" t="s">
        <v>121</v>
      </c>
      <c r="J17" s="745" t="s">
        <v>123</v>
      </c>
      <c r="K17" s="746"/>
      <c r="L17" s="197" t="s">
        <v>120</v>
      </c>
      <c r="M17" s="355" t="s">
        <v>112</v>
      </c>
      <c r="N17" s="47"/>
      <c r="O17" s="37"/>
      <c r="P17" s="37"/>
      <c r="Q17" s="409" t="s">
        <v>40</v>
      </c>
      <c r="R17" s="719"/>
      <c r="S17" s="409" t="s">
        <v>41</v>
      </c>
      <c r="T17" s="409" t="s">
        <v>18</v>
      </c>
      <c r="U17" s="716"/>
      <c r="V17" s="627"/>
      <c r="W17" s="336"/>
      <c r="Y17" s="211"/>
      <c r="Z17" s="320" t="s">
        <v>202</v>
      </c>
      <c r="AA17" s="211"/>
      <c r="AB17" s="211"/>
      <c r="AC17" s="211"/>
      <c r="AH17" s="67"/>
      <c r="AI17" s="61" t="s">
        <v>249</v>
      </c>
      <c r="AJ17" s="62">
        <f>'基本情報入力（使い方）'!$E$39</f>
        <v>0</v>
      </c>
      <c r="AK17" s="25">
        <f>$I$25</f>
        <v>0</v>
      </c>
      <c r="AL17" s="479" t="str">
        <f>IF(AJ17-AK17&gt;=0,"○","×")</f>
        <v>○</v>
      </c>
      <c r="AM17" s="62">
        <f>'基本情報入力（使い方）'!$E$39</f>
        <v>0</v>
      </c>
      <c r="AN17" s="25">
        <f>$I$25</f>
        <v>0</v>
      </c>
      <c r="AO17" s="479" t="str">
        <f>IF(AM17-AN17&gt;=0,"○","×")</f>
        <v>○</v>
      </c>
      <c r="AP17" s="25">
        <f>'基本情報入力（使い方）'!$E$39</f>
        <v>0</v>
      </c>
      <c r="AQ17" s="25">
        <f>$I$25</f>
        <v>0</v>
      </c>
      <c r="AR17" s="535" t="str">
        <f>IF(AP17-AQ17&gt;=0,"○","×")</f>
        <v>○</v>
      </c>
      <c r="AS17" s="531">
        <f>IF('基本情報入力（使い方）'!$J$21=1,AJ17,IF('基本情報入力（使い方）'!$J$21=2,AM17,AP17))</f>
        <v>0</v>
      </c>
      <c r="AT17" s="529">
        <f>IF('基本情報入力（使い方）'!$J$21=1,AK17,IF('基本情報入力（使い方）'!$J$21=2,AN17,AQ17))</f>
        <v>0</v>
      </c>
      <c r="AU17" s="530" t="str">
        <f>IF('基本情報入力（使い方）'!$J$21=1,AL17,IF('基本情報入力（使い方）'!$J$21=2,AO17,AR17))</f>
        <v>○</v>
      </c>
      <c r="AY17" s="39"/>
      <c r="AZ17" s="39"/>
      <c r="BA17" s="39"/>
      <c r="BB17" s="39"/>
      <c r="BE17" s="48"/>
    </row>
    <row r="18" spans="1:57" s="40" customFormat="1" ht="30" customHeight="1">
      <c r="A18" s="754"/>
      <c r="B18" s="755"/>
      <c r="C18" s="754"/>
      <c r="D18" s="756"/>
      <c r="E18" s="758"/>
      <c r="F18" s="349" t="s">
        <v>110</v>
      </c>
      <c r="G18" s="350" t="s">
        <v>19</v>
      </c>
      <c r="H18" s="350" t="s">
        <v>19</v>
      </c>
      <c r="I18" s="351" t="s">
        <v>19</v>
      </c>
      <c r="J18" s="349" t="s">
        <v>12</v>
      </c>
      <c r="K18" s="350" t="s">
        <v>19</v>
      </c>
      <c r="L18" s="350" t="s">
        <v>19</v>
      </c>
      <c r="M18" s="352" t="s">
        <v>19</v>
      </c>
      <c r="N18" s="47"/>
      <c r="O18" s="37"/>
      <c r="P18" s="37"/>
      <c r="Q18" s="411" t="s">
        <v>19</v>
      </c>
      <c r="R18" s="720"/>
      <c r="S18" s="410" t="s">
        <v>19</v>
      </c>
      <c r="T18" s="410" t="s">
        <v>19</v>
      </c>
      <c r="U18" s="717"/>
      <c r="V18" s="627"/>
      <c r="W18" s="336"/>
      <c r="Y18" s="698" t="s">
        <v>203</v>
      </c>
      <c r="Z18" s="703" t="str">
        <f>IF(M25-I25&lt;=0,"○","×")</f>
        <v>○</v>
      </c>
      <c r="AA18" s="704" t="s">
        <v>204</v>
      </c>
      <c r="AB18" s="704"/>
      <c r="AC18" s="705"/>
      <c r="AH18" s="67"/>
      <c r="AI18" s="505"/>
      <c r="AY18" s="39"/>
      <c r="AZ18" s="39"/>
      <c r="BA18" s="39"/>
      <c r="BB18" s="39"/>
      <c r="BE18" s="48"/>
    </row>
    <row r="19" spans="1:56" s="40" customFormat="1" ht="30" customHeight="1">
      <c r="A19" s="395">
        <f aca="true" t="shared" si="0" ref="A19:A24">IF(AND(F19=0,J19&gt;0),"×","")</f>
      </c>
      <c r="B19" s="395">
        <f aca="true" t="shared" si="1" ref="B19:B24">IF(AND(J19&gt;=K19,K19&gt;=L19),"","×")</f>
      </c>
      <c r="C19" s="396"/>
      <c r="D19" s="322"/>
      <c r="E19" s="397" t="s">
        <v>124</v>
      </c>
      <c r="F19" s="164">
        <v>0</v>
      </c>
      <c r="G19" s="165">
        <v>0</v>
      </c>
      <c r="H19" s="165">
        <v>0</v>
      </c>
      <c r="I19" s="225">
        <v>0</v>
      </c>
      <c r="J19" s="401">
        <f>'機械装置費（50万円以上）'!K23</f>
        <v>0</v>
      </c>
      <c r="K19" s="402">
        <f>'機械装置費（50万円以上）'!L23</f>
        <v>0</v>
      </c>
      <c r="L19" s="402">
        <f>'機械装置費（50万円以上）'!M23</f>
        <v>0</v>
      </c>
      <c r="M19" s="353">
        <f aca="true" t="shared" si="2" ref="M19:M24">S60</f>
        <v>0</v>
      </c>
      <c r="N19" s="47"/>
      <c r="O19" s="684" t="s">
        <v>59</v>
      </c>
      <c r="P19" s="684"/>
      <c r="Q19" s="412">
        <f aca="true" t="shared" si="3" ref="Q19:Q24">IF(H19="",0,ROUNDDOWN(H19*補助率,0))</f>
        <v>0</v>
      </c>
      <c r="R19" s="413">
        <f>IF($S$19&gt;0,1,"")</f>
      </c>
      <c r="S19" s="414">
        <f>MIN(Q19,Q27)</f>
        <v>0</v>
      </c>
      <c r="T19" s="414">
        <f>IF(I19=0,0,MIN(I19,$Q$27))</f>
        <v>0</v>
      </c>
      <c r="U19" s="421">
        <f aca="true" t="shared" si="4" ref="U19:U24">I19-Q19</f>
        <v>0</v>
      </c>
      <c r="V19" s="422" t="s">
        <v>138</v>
      </c>
      <c r="W19" s="336"/>
      <c r="Y19" s="698"/>
      <c r="Z19" s="699"/>
      <c r="AA19" s="706"/>
      <c r="AB19" s="706"/>
      <c r="AC19" s="707"/>
      <c r="AH19" s="67"/>
      <c r="AI19" s="48"/>
      <c r="AY19" s="39"/>
      <c r="AZ19" s="39"/>
      <c r="BA19" s="39"/>
      <c r="BB19" s="39"/>
      <c r="BD19" s="48"/>
    </row>
    <row r="20" spans="1:56" s="40" customFormat="1" ht="30" customHeight="1">
      <c r="A20" s="398">
        <f t="shared" si="0"/>
      </c>
      <c r="B20" s="398">
        <f t="shared" si="1"/>
      </c>
      <c r="C20" s="399"/>
      <c r="D20" s="323"/>
      <c r="E20" s="400" t="s">
        <v>125</v>
      </c>
      <c r="F20" s="166">
        <v>0</v>
      </c>
      <c r="G20" s="167">
        <v>0</v>
      </c>
      <c r="H20" s="167">
        <v>0</v>
      </c>
      <c r="I20" s="226">
        <v>0</v>
      </c>
      <c r="J20" s="403">
        <f>'機械装置費（50万円未満）'!K23</f>
        <v>0</v>
      </c>
      <c r="K20" s="404">
        <f>'機械装置費（50万円未満）'!L23</f>
        <v>0</v>
      </c>
      <c r="L20" s="404">
        <f>'機械装置費（50万円未満）'!M23</f>
        <v>0</v>
      </c>
      <c r="M20" s="354">
        <f t="shared" si="2"/>
        <v>0</v>
      </c>
      <c r="N20" s="47"/>
      <c r="O20" s="667" t="s">
        <v>60</v>
      </c>
      <c r="P20" s="667"/>
      <c r="Q20" s="415">
        <f t="shared" si="3"/>
        <v>0</v>
      </c>
      <c r="R20" s="416">
        <f>IF($S$20&gt;0,1,"")</f>
      </c>
      <c r="S20" s="417">
        <f>MIN(Q20,Q27)</f>
        <v>0</v>
      </c>
      <c r="T20" s="417">
        <f>IF(I20=0,0,MIN(I20,$Q$27))</f>
        <v>0</v>
      </c>
      <c r="U20" s="423">
        <f>I20-Q20</f>
        <v>0</v>
      </c>
      <c r="V20" s="424" t="s">
        <v>139</v>
      </c>
      <c r="W20" s="336"/>
      <c r="Y20" s="698" t="s">
        <v>205</v>
      </c>
      <c r="Z20" s="699" t="str">
        <f>IF(L25-H25&lt;=0,"○","×")</f>
        <v>○</v>
      </c>
      <c r="AA20" s="735" t="s">
        <v>206</v>
      </c>
      <c r="AB20" s="735"/>
      <c r="AC20" s="736"/>
      <c r="AH20" s="67"/>
      <c r="AI20" s="48"/>
      <c r="AY20" s="39"/>
      <c r="AZ20" s="39"/>
      <c r="BA20" s="39"/>
      <c r="BB20" s="39"/>
      <c r="BD20" s="48"/>
    </row>
    <row r="21" spans="1:57" s="40" customFormat="1" ht="30" customHeight="1">
      <c r="A21" s="398">
        <f t="shared" si="0"/>
      </c>
      <c r="B21" s="398">
        <f t="shared" si="1"/>
      </c>
      <c r="C21" s="399"/>
      <c r="D21" s="323"/>
      <c r="E21" s="400" t="s">
        <v>22</v>
      </c>
      <c r="F21" s="166">
        <v>0</v>
      </c>
      <c r="G21" s="167">
        <v>0</v>
      </c>
      <c r="H21" s="167">
        <v>0</v>
      </c>
      <c r="I21" s="226">
        <v>0</v>
      </c>
      <c r="J21" s="403">
        <f>'技術導入費'!K23</f>
        <v>0</v>
      </c>
      <c r="K21" s="404">
        <f>'技術導入費'!L23</f>
        <v>0</v>
      </c>
      <c r="L21" s="404">
        <f>'技術導入費'!M23</f>
        <v>0</v>
      </c>
      <c r="M21" s="354">
        <f t="shared" si="2"/>
        <v>0</v>
      </c>
      <c r="N21" s="68"/>
      <c r="O21" s="667" t="s">
        <v>22</v>
      </c>
      <c r="P21" s="667"/>
      <c r="Q21" s="415">
        <f t="shared" si="3"/>
        <v>0</v>
      </c>
      <c r="R21" s="416">
        <f>IF(Q21=0,"",IF(SUM($Q$19:$Q$20)&gt;0,RANK(S21,$S$21:$S$24)+1,RANK(S21,$S$21:$S$24)))</f>
      </c>
      <c r="S21" s="417">
        <f>IF(SUM($S$19:$S$20)-$Q$27&gt;=0,0,ROUNDDOWN(Q21/$Q$26*$Q$30,0))</f>
        <v>0</v>
      </c>
      <c r="T21" s="417">
        <f>IF(I21=0,0,MIN(I21,$Q$27))</f>
        <v>0</v>
      </c>
      <c r="U21" s="423">
        <f t="shared" si="4"/>
        <v>0</v>
      </c>
      <c r="V21" s="424" t="s">
        <v>140</v>
      </c>
      <c r="W21" s="336"/>
      <c r="Y21" s="698"/>
      <c r="Z21" s="699"/>
      <c r="AA21" s="735"/>
      <c r="AB21" s="735"/>
      <c r="AC21" s="736"/>
      <c r="AH21" s="48"/>
      <c r="AY21" s="39"/>
      <c r="AZ21" s="39"/>
      <c r="BA21" s="39"/>
      <c r="BB21" s="39"/>
      <c r="BE21" s="48"/>
    </row>
    <row r="22" spans="1:57" s="40" customFormat="1" ht="30" customHeight="1">
      <c r="A22" s="398">
        <f t="shared" si="0"/>
      </c>
      <c r="B22" s="398">
        <f t="shared" si="1"/>
      </c>
      <c r="C22" s="399"/>
      <c r="D22" s="323"/>
      <c r="E22" s="400" t="s">
        <v>61</v>
      </c>
      <c r="F22" s="166">
        <v>0</v>
      </c>
      <c r="G22" s="167">
        <v>0</v>
      </c>
      <c r="H22" s="167">
        <v>0</v>
      </c>
      <c r="I22" s="226">
        <v>0</v>
      </c>
      <c r="J22" s="403">
        <f>'専門家経費'!K23</f>
        <v>0</v>
      </c>
      <c r="K22" s="404">
        <f>'専門家経費'!L23</f>
        <v>0</v>
      </c>
      <c r="L22" s="404">
        <f>'専門家経費'!M23</f>
        <v>0</v>
      </c>
      <c r="M22" s="354">
        <f t="shared" si="2"/>
        <v>0</v>
      </c>
      <c r="N22" s="159"/>
      <c r="O22" s="667" t="s">
        <v>61</v>
      </c>
      <c r="P22" s="667"/>
      <c r="Q22" s="415">
        <f t="shared" si="3"/>
        <v>0</v>
      </c>
      <c r="R22" s="416">
        <f>IF(Q22=0,"",IF(SUM($Q$19:$Q$20)&gt;0,RANK(S22,$S$21:$S$24)+1,RANK(S22,$S$21:$S$24)))</f>
      </c>
      <c r="S22" s="417">
        <f>IF(SUM($S$19:$S$20)-$Q$27&gt;=0,0,ROUNDDOWN(Q22/$Q$26*$Q$30,0))</f>
        <v>0</v>
      </c>
      <c r="T22" s="417">
        <f>IF(I22=0,0,MIN(I22,$Q$27))</f>
        <v>0</v>
      </c>
      <c r="U22" s="423">
        <f t="shared" si="4"/>
        <v>0</v>
      </c>
      <c r="V22" s="424" t="s">
        <v>142</v>
      </c>
      <c r="W22" s="336"/>
      <c r="Y22" s="698" t="s">
        <v>207</v>
      </c>
      <c r="Z22" s="699" t="str">
        <f>IF(S47-ABS(R47)&gt;=0,"○","×")</f>
        <v>○</v>
      </c>
      <c r="AA22" s="687" t="s">
        <v>208</v>
      </c>
      <c r="AB22" s="687"/>
      <c r="AC22" s="688"/>
      <c r="AH22" s="48"/>
      <c r="AY22" s="39"/>
      <c r="AZ22" s="39"/>
      <c r="BA22" s="39"/>
      <c r="BB22" s="39"/>
      <c r="BE22" s="48"/>
    </row>
    <row r="23" spans="1:57" s="40" customFormat="1" ht="30" customHeight="1" thickBot="1">
      <c r="A23" s="398">
        <f t="shared" si="0"/>
      </c>
      <c r="B23" s="398">
        <f t="shared" si="1"/>
      </c>
      <c r="C23" s="399"/>
      <c r="D23" s="323"/>
      <c r="E23" s="400" t="s">
        <v>23</v>
      </c>
      <c r="F23" s="166">
        <v>0</v>
      </c>
      <c r="G23" s="167">
        <v>0</v>
      </c>
      <c r="H23" s="167">
        <v>0</v>
      </c>
      <c r="I23" s="226">
        <v>0</v>
      </c>
      <c r="J23" s="403">
        <f>'運搬費'!K23</f>
        <v>0</v>
      </c>
      <c r="K23" s="404">
        <f>'運搬費'!L23</f>
        <v>0</v>
      </c>
      <c r="L23" s="404">
        <f>'運搬費'!M23</f>
        <v>0</v>
      </c>
      <c r="M23" s="354">
        <f t="shared" si="2"/>
        <v>0</v>
      </c>
      <c r="N23" s="26"/>
      <c r="O23" s="667" t="s">
        <v>23</v>
      </c>
      <c r="P23" s="667"/>
      <c r="Q23" s="415">
        <f>IF(H23="",0,ROUNDDOWN(H23*補助率,0))</f>
        <v>0</v>
      </c>
      <c r="R23" s="416">
        <f>IF(Q23=0,"",IF(SUM($Q$19:$Q$20)&gt;0,RANK(S23,$S$21:$S$24)+1,RANK(S23,$S$21:$S$24)))</f>
      </c>
      <c r="S23" s="417">
        <f>IF(SUM($S$19:$S$20)-$Q$27&gt;=0,0,ROUNDDOWN(Q23/$Q$26*$Q$30,0))</f>
        <v>0</v>
      </c>
      <c r="T23" s="417">
        <f>IF(I23=0,0,MIN(I23,$Q$27))</f>
        <v>0</v>
      </c>
      <c r="U23" s="423">
        <f t="shared" si="4"/>
        <v>0</v>
      </c>
      <c r="V23" s="424" t="s">
        <v>141</v>
      </c>
      <c r="W23" s="336"/>
      <c r="Y23" s="698"/>
      <c r="Z23" s="700"/>
      <c r="AA23" s="689"/>
      <c r="AB23" s="689"/>
      <c r="AC23" s="690"/>
      <c r="AH23" s="48"/>
      <c r="AI23" s="39"/>
      <c r="AJ23" s="39"/>
      <c r="AK23" s="39"/>
      <c r="AZ23" s="39"/>
      <c r="BA23" s="39"/>
      <c r="BB23" s="39"/>
      <c r="BC23" s="39"/>
      <c r="BD23" s="39"/>
      <c r="BE23" s="39"/>
    </row>
    <row r="24" spans="1:54" ht="30" customHeight="1">
      <c r="A24" s="498">
        <f t="shared" si="0"/>
      </c>
      <c r="B24" s="498">
        <f t="shared" si="1"/>
      </c>
      <c r="C24" s="499"/>
      <c r="D24" s="324"/>
      <c r="E24" s="400" t="s">
        <v>223</v>
      </c>
      <c r="F24" s="166">
        <v>0</v>
      </c>
      <c r="G24" s="167">
        <v>0</v>
      </c>
      <c r="H24" s="167">
        <v>0</v>
      </c>
      <c r="I24" s="226">
        <v>0</v>
      </c>
      <c r="J24" s="403">
        <f>'クラウド利用費'!K23</f>
        <v>0</v>
      </c>
      <c r="K24" s="404">
        <f>'クラウド利用費'!L23</f>
        <v>0</v>
      </c>
      <c r="L24" s="404">
        <f>'クラウド利用費'!M23</f>
        <v>0</v>
      </c>
      <c r="M24" s="354">
        <f t="shared" si="2"/>
        <v>0</v>
      </c>
      <c r="N24" s="68"/>
      <c r="O24" s="714" t="s">
        <v>223</v>
      </c>
      <c r="P24" s="714"/>
      <c r="Q24" s="506">
        <f t="shared" si="3"/>
        <v>0</v>
      </c>
      <c r="R24" s="517">
        <f>IF(Q24=0,"",IF(SUM($Q$19:$Q$20)&gt;0,RANK(S24,$S$21:$S$24)+1,RANK(S24,$S$21:$S$24)))</f>
      </c>
      <c r="S24" s="507">
        <f>IF(SUM($S$19:$S$20)-$Q$27&gt;=0,0,ROUNDDOWN(Q24/$Q$26*$Q$30,0))</f>
        <v>0</v>
      </c>
      <c r="T24" s="507">
        <f>IF(I24=0,0,MIN(I24,$Q$27))</f>
        <v>0</v>
      </c>
      <c r="U24" s="508">
        <f t="shared" si="4"/>
        <v>0</v>
      </c>
      <c r="V24" s="512" t="s">
        <v>143</v>
      </c>
      <c r="W24" s="336"/>
      <c r="Y24" s="211"/>
      <c r="AH24" s="54"/>
      <c r="AJ24" s="40"/>
      <c r="AK24" s="40"/>
      <c r="AL24" s="40"/>
      <c r="AM24" s="40"/>
      <c r="AN24" s="40"/>
      <c r="AO24" s="40"/>
      <c r="AP24" s="40"/>
      <c r="AQ24" s="40"/>
      <c r="AR24" s="40"/>
      <c r="AW24" s="40"/>
      <c r="AX24" s="40"/>
      <c r="AZ24" s="42"/>
      <c r="BA24" s="42"/>
      <c r="BB24" s="42"/>
    </row>
    <row r="25" spans="1:57" s="42" customFormat="1" ht="30" customHeight="1" thickBot="1">
      <c r="A25" s="500"/>
      <c r="B25" s="500"/>
      <c r="C25" s="501"/>
      <c r="D25" s="501"/>
      <c r="E25" s="393" t="s">
        <v>49</v>
      </c>
      <c r="F25" s="513">
        <f>SUM(F19:F24)</f>
        <v>0</v>
      </c>
      <c r="G25" s="513">
        <f>SUM(G19:G24)</f>
        <v>0</v>
      </c>
      <c r="H25" s="513">
        <f aca="true" t="shared" si="5" ref="H25:M25">SUM(H19:H24)</f>
        <v>0</v>
      </c>
      <c r="I25" s="513">
        <f t="shared" si="5"/>
        <v>0</v>
      </c>
      <c r="J25" s="514">
        <f t="shared" si="5"/>
        <v>0</v>
      </c>
      <c r="K25" s="515">
        <f t="shared" si="5"/>
        <v>0</v>
      </c>
      <c r="L25" s="515">
        <f t="shared" si="5"/>
        <v>0</v>
      </c>
      <c r="M25" s="516">
        <f t="shared" si="5"/>
        <v>0</v>
      </c>
      <c r="N25" s="68"/>
      <c r="O25" s="712" t="s">
        <v>21</v>
      </c>
      <c r="P25" s="713"/>
      <c r="Q25" s="2">
        <f>SUM(Q19:Q24)</f>
        <v>0</v>
      </c>
      <c r="R25" s="509"/>
      <c r="S25" s="518">
        <f>SUM(S19:S24)</f>
        <v>0</v>
      </c>
      <c r="T25" s="2">
        <f>SUM(T19:T24)</f>
        <v>0</v>
      </c>
      <c r="U25" s="519"/>
      <c r="V25" s="48"/>
      <c r="W25" s="337"/>
      <c r="Y25" s="161"/>
      <c r="Z25" s="321" t="str">
        <f>IF(AND($Z$26="○",OR(事業類型="一般型",事業類型="成長分野型")),"判定6（仮）","判定6")</f>
        <v>判定6</v>
      </c>
      <c r="AA25" s="692" t="s">
        <v>209</v>
      </c>
      <c r="AB25" s="693"/>
      <c r="AC25" s="694"/>
      <c r="AH25" s="55"/>
      <c r="AI25" s="39" t="s">
        <v>213</v>
      </c>
      <c r="AJ25" s="39"/>
      <c r="AK25" s="39"/>
      <c r="AL25" s="39"/>
      <c r="AM25" s="39"/>
      <c r="AN25" s="39"/>
      <c r="AO25" s="39"/>
      <c r="AP25" s="39"/>
      <c r="AQ25" s="39"/>
      <c r="AR25" s="39"/>
      <c r="AS25" s="40"/>
      <c r="AT25" s="40"/>
      <c r="AU25" s="40"/>
      <c r="AV25" s="40"/>
      <c r="AW25" s="39"/>
      <c r="AX25" s="39"/>
      <c r="AZ25" s="39"/>
      <c r="BA25" s="39"/>
      <c r="BB25" s="39"/>
      <c r="BC25" s="39"/>
      <c r="BD25" s="39"/>
      <c r="BE25" s="39"/>
    </row>
    <row r="26" spans="1:47" ht="30" customHeight="1">
      <c r="A26" s="502"/>
      <c r="B26" s="502"/>
      <c r="C26" s="503"/>
      <c r="D26" s="503"/>
      <c r="E26" s="228"/>
      <c r="F26" s="227"/>
      <c r="G26" s="227"/>
      <c r="H26" s="227"/>
      <c r="I26" s="227"/>
      <c r="J26" s="227"/>
      <c r="K26" s="227"/>
      <c r="L26" s="759">
        <f>'基本情報入力（使い方）'!E39</f>
        <v>0</v>
      </c>
      <c r="M26" s="759"/>
      <c r="O26" s="665" t="s">
        <v>51</v>
      </c>
      <c r="P26" s="666"/>
      <c r="Q26" s="520">
        <f>Q25-SUM(Q19:Q20)</f>
        <v>0</v>
      </c>
      <c r="R26" s="418" t="s">
        <v>52</v>
      </c>
      <c r="S26" s="521">
        <f>IF(ISERROR(VLOOKUP(2,$R$19:$S$24,2,FALSE)),0,VLOOKUP(2,$R$19:$S$24,2,FALSE))</f>
        <v>0</v>
      </c>
      <c r="T26" s="338" t="s">
        <v>259</v>
      </c>
      <c r="U26" s="340"/>
      <c r="V26" s="48"/>
      <c r="W26" s="336"/>
      <c r="Y26" s="224"/>
      <c r="Z26" s="731" t="str">
        <f>AU30</f>
        <v>×</v>
      </c>
      <c r="AA26" s="733" t="str">
        <f>AS30</f>
        <v>機械装置費で補助対象経費にして単価５０万円以上の設備投資が必要</v>
      </c>
      <c r="AB26" s="733"/>
      <c r="AC26" s="734"/>
      <c r="AH26" s="55"/>
      <c r="AI26" s="647" t="s">
        <v>92</v>
      </c>
      <c r="AJ26" s="649" t="s">
        <v>292</v>
      </c>
      <c r="AK26" s="650"/>
      <c r="AL26" s="651"/>
      <c r="AM26" s="652" t="s">
        <v>285</v>
      </c>
      <c r="AN26" s="650"/>
      <c r="AO26" s="651"/>
      <c r="AP26" s="685" t="s">
        <v>291</v>
      </c>
      <c r="AQ26" s="685"/>
      <c r="AR26" s="686"/>
      <c r="AS26" s="710" t="s">
        <v>85</v>
      </c>
      <c r="AT26" s="710"/>
      <c r="AU26" s="711"/>
    </row>
    <row r="27" spans="1:47" ht="30" customHeight="1" thickBot="1">
      <c r="A27" s="502"/>
      <c r="B27" s="502"/>
      <c r="C27" s="503"/>
      <c r="D27" s="503"/>
      <c r="E27" s="228"/>
      <c r="F27" s="227"/>
      <c r="G27" s="227"/>
      <c r="H27" s="227"/>
      <c r="I27" s="227"/>
      <c r="J27" s="227"/>
      <c r="K27" s="229"/>
      <c r="L27" s="230"/>
      <c r="M27" s="231"/>
      <c r="O27" s="665" t="s">
        <v>53</v>
      </c>
      <c r="P27" s="666"/>
      <c r="Q27" s="520">
        <f>MIN(Q25,補助上限額,'基本情報入力（使い方）'!E39)</f>
        <v>0</v>
      </c>
      <c r="R27" s="418" t="s">
        <v>54</v>
      </c>
      <c r="S27" s="521">
        <f>SUMIF(R19:R24,2,S19:S24)</f>
        <v>0</v>
      </c>
      <c r="T27" s="338" t="s">
        <v>258</v>
      </c>
      <c r="U27" s="340"/>
      <c r="V27" s="48"/>
      <c r="W27" s="336"/>
      <c r="Z27" s="732"/>
      <c r="AA27" s="635">
        <f>AT30</f>
        <v>0</v>
      </c>
      <c r="AB27" s="635"/>
      <c r="AC27" s="636"/>
      <c r="AH27" s="55"/>
      <c r="AI27" s="648"/>
      <c r="AJ27" s="56" t="s">
        <v>82</v>
      </c>
      <c r="AK27" s="57" t="s">
        <v>83</v>
      </c>
      <c r="AL27" s="57" t="s">
        <v>84</v>
      </c>
      <c r="AM27" s="57" t="s">
        <v>82</v>
      </c>
      <c r="AN27" s="57" t="s">
        <v>83</v>
      </c>
      <c r="AO27" s="57" t="s">
        <v>84</v>
      </c>
      <c r="AP27" s="57" t="s">
        <v>82</v>
      </c>
      <c r="AQ27" s="57" t="s">
        <v>83</v>
      </c>
      <c r="AR27" s="533" t="s">
        <v>84</v>
      </c>
      <c r="AS27" s="58" t="s">
        <v>82</v>
      </c>
      <c r="AT27" s="57" t="s">
        <v>83</v>
      </c>
      <c r="AU27" s="57" t="s">
        <v>84</v>
      </c>
    </row>
    <row r="28" spans="1:47" ht="30" customHeight="1" thickTop="1">
      <c r="A28" s="502"/>
      <c r="B28" s="502"/>
      <c r="C28" s="503"/>
      <c r="D28" s="503"/>
      <c r="E28" s="160"/>
      <c r="F28" s="160"/>
      <c r="G28" s="160"/>
      <c r="H28" s="160"/>
      <c r="I28" s="160"/>
      <c r="J28" s="160"/>
      <c r="K28" s="160"/>
      <c r="L28" s="160"/>
      <c r="M28" s="160"/>
      <c r="O28" s="665" t="s">
        <v>65</v>
      </c>
      <c r="P28" s="666"/>
      <c r="Q28" s="520">
        <f>MAX(Q27-SUM(Q19:Q20),0)</f>
        <v>0</v>
      </c>
      <c r="R28" s="419" t="s">
        <v>76</v>
      </c>
      <c r="S28" s="522">
        <f>MIN(Q29-(S25-SUM(S19:S20)),Q27-S25)</f>
        <v>0</v>
      </c>
      <c r="T28" s="340"/>
      <c r="U28" s="340"/>
      <c r="V28" s="48"/>
      <c r="W28" s="336"/>
      <c r="Z28" s="42"/>
      <c r="AA28" s="42"/>
      <c r="AB28" s="42"/>
      <c r="AC28" s="42"/>
      <c r="AH28" s="532"/>
      <c r="AI28" s="59" t="s">
        <v>32</v>
      </c>
      <c r="AJ28" s="483">
        <f>補助上限額</f>
        <v>10000000</v>
      </c>
      <c r="AK28" s="477">
        <f>$M$25</f>
        <v>0</v>
      </c>
      <c r="AL28" s="478" t="str">
        <f>IF(AJ28-AK28&gt;=0,"○","×")</f>
        <v>○</v>
      </c>
      <c r="AM28" s="476">
        <f>補助上限額</f>
        <v>10000000</v>
      </c>
      <c r="AN28" s="477">
        <f>$M$25</f>
        <v>0</v>
      </c>
      <c r="AO28" s="478" t="str">
        <f>IF(AM28-AN28&gt;=0,"○","×")</f>
        <v>○</v>
      </c>
      <c r="AP28" s="477">
        <f>補助上限額</f>
        <v>10000000</v>
      </c>
      <c r="AQ28" s="477">
        <f>$M$25</f>
        <v>0</v>
      </c>
      <c r="AR28" s="534" t="str">
        <f>IF(AP28-AQ28&gt;=0,"○","×")</f>
        <v>○</v>
      </c>
      <c r="AS28" s="531">
        <f>IF('基本情報入力（使い方）'!$J$21=1,AJ28,IF('基本情報入力（使い方）'!$J$21=2,AM28,AP28))</f>
        <v>10000000</v>
      </c>
      <c r="AT28" s="529">
        <f>IF('基本情報入力（使い方）'!$J$21=1,AK28,IF('基本情報入力（使い方）'!$J$21=2,AN28,AQ28))</f>
        <v>0</v>
      </c>
      <c r="AU28" s="530" t="str">
        <f>IF('基本情報入力（使い方）'!$J$21=1,AL28,IF('基本情報入力（使い方）'!$J$21=2,AO28,AR28))</f>
        <v>○</v>
      </c>
    </row>
    <row r="29" spans="15:47" ht="30" customHeight="1">
      <c r="O29" s="665" t="s">
        <v>66</v>
      </c>
      <c r="P29" s="666"/>
      <c r="Q29" s="520">
        <f>IF(NOT(AJ46="小規模型（試作開発等）"),5000000,Q27)</f>
        <v>5000000</v>
      </c>
      <c r="R29" s="418" t="s">
        <v>77</v>
      </c>
      <c r="S29" s="523">
        <f>IF(S26=0,0,S27/S26)</f>
        <v>0</v>
      </c>
      <c r="T29" s="341"/>
      <c r="U29" s="340"/>
      <c r="V29" s="48"/>
      <c r="W29" s="336"/>
      <c r="Z29" s="321" t="s">
        <v>210</v>
      </c>
      <c r="AA29" s="708" t="s">
        <v>211</v>
      </c>
      <c r="AB29" s="708"/>
      <c r="AC29" s="709"/>
      <c r="AH29" s="532"/>
      <c r="AI29" s="61" t="s">
        <v>88</v>
      </c>
      <c r="AJ29" s="484">
        <f>補助下限額</f>
        <v>1000000</v>
      </c>
      <c r="AK29" s="25">
        <f>$M$25</f>
        <v>0</v>
      </c>
      <c r="AL29" s="479" t="str">
        <f>IF(AK29-AJ29&gt;=0,"○","×")</f>
        <v>×</v>
      </c>
      <c r="AM29" s="62">
        <f>補助下限額</f>
        <v>1000000</v>
      </c>
      <c r="AN29" s="25">
        <f>$M$25</f>
        <v>0</v>
      </c>
      <c r="AO29" s="479" t="str">
        <f>IF(AN29-AM29&gt;=0,"○","×")</f>
        <v>×</v>
      </c>
      <c r="AP29" s="25">
        <f>補助下限額</f>
        <v>1000000</v>
      </c>
      <c r="AQ29" s="25">
        <f>$M$25</f>
        <v>0</v>
      </c>
      <c r="AR29" s="535" t="str">
        <f>IF(AQ29-AP29&gt;=0,"○","×")</f>
        <v>×</v>
      </c>
      <c r="AS29" s="531">
        <f>IF('基本情報入力（使い方）'!$J$21=1,AJ29,IF('基本情報入力（使い方）'!$J$21=2,AM29,AP29))</f>
        <v>1000000</v>
      </c>
      <c r="AT29" s="529">
        <f>IF('基本情報入力（使い方）'!$J$21=1,AK29,IF('基本情報入力（使い方）'!$J$21=2,AN29,AQ29))</f>
        <v>0</v>
      </c>
      <c r="AU29" s="530" t="str">
        <f>IF('基本情報入力（使い方）'!$J$21=1,AL29,IF('基本情報入力（使い方）'!$J$21=2,AO29,AR29))</f>
        <v>×</v>
      </c>
    </row>
    <row r="30" spans="2:47" ht="30" customHeight="1">
      <c r="B30" s="211"/>
      <c r="C30" s="227"/>
      <c r="D30" s="227"/>
      <c r="O30" s="677" t="s">
        <v>257</v>
      </c>
      <c r="P30" s="678"/>
      <c r="Q30" s="520">
        <f>MIN(Q27,Q28,Q29)</f>
        <v>0</v>
      </c>
      <c r="R30" s="420" t="s">
        <v>256</v>
      </c>
      <c r="S30" s="522">
        <f>IF(S29=0,0,ROUNDDOWN(S28/S29,0))</f>
        <v>0</v>
      </c>
      <c r="U30" s="340"/>
      <c r="V30" s="48"/>
      <c r="W30" s="336"/>
      <c r="Z30" s="599" t="str">
        <f>AU31</f>
        <v>○</v>
      </c>
      <c r="AA30" s="632" t="str">
        <f>AS31</f>
        <v>機械装置費以外の経費の補助金交付申請額は５００万円以下</v>
      </c>
      <c r="AB30" s="633"/>
      <c r="AC30" s="634"/>
      <c r="AH30" s="532"/>
      <c r="AI30" s="63" t="s">
        <v>33</v>
      </c>
      <c r="AJ30" s="485" t="s">
        <v>90</v>
      </c>
      <c r="AK30" s="481">
        <f>$L$19</f>
        <v>0</v>
      </c>
      <c r="AL30" s="479" t="str">
        <f>IF(AK30&gt;=500000,"○","×")</f>
        <v>×</v>
      </c>
      <c r="AM30" s="482" t="s">
        <v>90</v>
      </c>
      <c r="AN30" s="481">
        <f>$L$19</f>
        <v>0</v>
      </c>
      <c r="AO30" s="479" t="str">
        <f>IF(AN30&gt;=500000,"○","×")</f>
        <v>×</v>
      </c>
      <c r="AP30" s="480" t="s">
        <v>90</v>
      </c>
      <c r="AQ30" s="481">
        <f>$L$19</f>
        <v>0</v>
      </c>
      <c r="AR30" s="535" t="str">
        <f>IF(AQ30&gt;=500000,"○","×")</f>
        <v>×</v>
      </c>
      <c r="AS30" s="531" t="str">
        <f>IF('基本情報入力（使い方）'!$J$21=1,AJ30,IF('基本情報入力（使い方）'!$J$21=2,AM30,AP30))</f>
        <v>機械装置費で補助対象経費にして単価５０万円以上の設備投資が必要</v>
      </c>
      <c r="AT30" s="529">
        <f>IF('基本情報入力（使い方）'!$J$21=1,AK30,IF('基本情報入力（使い方）'!$J$21=2,AN30,AQ30))</f>
        <v>0</v>
      </c>
      <c r="AU30" s="530" t="str">
        <f>IF('基本情報入力（使い方）'!$J$21=1,AL30,IF('基本情報入力（使い方）'!$J$21=2,AO30,AR30))</f>
        <v>×</v>
      </c>
    </row>
    <row r="31" spans="2:47" ht="30" customHeight="1">
      <c r="B31" s="211" t="s">
        <v>245</v>
      </c>
      <c r="C31" s="227"/>
      <c r="D31" s="227"/>
      <c r="U31" s="339"/>
      <c r="V31" s="48"/>
      <c r="W31" s="336"/>
      <c r="Z31" s="600"/>
      <c r="AA31" s="635">
        <f>AT31</f>
        <v>0</v>
      </c>
      <c r="AB31" s="635"/>
      <c r="AC31" s="636"/>
      <c r="AH31" s="532"/>
      <c r="AI31" s="63" t="s">
        <v>34</v>
      </c>
      <c r="AJ31" s="485" t="s">
        <v>42</v>
      </c>
      <c r="AK31" s="481">
        <f>$M$25-SUM($M$19:$M$20)</f>
        <v>0</v>
      </c>
      <c r="AL31" s="479" t="str">
        <f>IF(AK31&lt;=5000000,"○","×")</f>
        <v>○</v>
      </c>
      <c r="AM31" s="482" t="s">
        <v>42</v>
      </c>
      <c r="AN31" s="481">
        <f>$M$25-SUM($M$19:$M$20)</f>
        <v>0</v>
      </c>
      <c r="AO31" s="479" t="str">
        <f>IF(AN31&lt;=5000000,"○","×")</f>
        <v>○</v>
      </c>
      <c r="AP31" s="536" t="s">
        <v>311</v>
      </c>
      <c r="AQ31" s="537" t="s">
        <v>312</v>
      </c>
      <c r="AR31" s="538" t="s">
        <v>312</v>
      </c>
      <c r="AS31" s="531" t="str">
        <f>IF('基本情報入力（使い方）'!$J$21=1,AJ31,IF('基本情報入力（使い方）'!$J$21=2,AM31,AP31))</f>
        <v>機械装置費以外の経費の補助金交付申請額は５００万円以下</v>
      </c>
      <c r="AT31" s="529">
        <f>IF('基本情報入力（使い方）'!$J$21=1,AK31,IF('基本情報入力（使い方）'!$J$21=2,AN31,AQ31))</f>
        <v>0</v>
      </c>
      <c r="AU31" s="530" t="str">
        <f>IF('基本情報入力（使い方）'!$J$21=1,AL31,IF('基本情報入力（使い方）'!$J$21=2,AO31,AR31))</f>
        <v>○</v>
      </c>
    </row>
    <row r="32" spans="2:57" ht="30" customHeight="1">
      <c r="B32" s="211" t="s">
        <v>314</v>
      </c>
      <c r="C32" s="160"/>
      <c r="D32" s="160"/>
      <c r="U32" s="339"/>
      <c r="V32" s="48"/>
      <c r="W32" s="336"/>
      <c r="AH32" s="67"/>
      <c r="AI32" s="63" t="s">
        <v>22</v>
      </c>
      <c r="AJ32" s="485" t="s">
        <v>293</v>
      </c>
      <c r="AK32" s="481">
        <f>$L$21</f>
        <v>0</v>
      </c>
      <c r="AL32" s="479" t="str">
        <f>IF($L$25/3-$L$21&gt;=0,"○","×")</f>
        <v>○</v>
      </c>
      <c r="AM32" s="480" t="s">
        <v>293</v>
      </c>
      <c r="AN32" s="481">
        <f>$L$21</f>
        <v>0</v>
      </c>
      <c r="AO32" s="479" t="str">
        <f>IF($L$25/3-$L$21&gt;=0,"○","×")</f>
        <v>○</v>
      </c>
      <c r="AP32" s="480" t="s">
        <v>293</v>
      </c>
      <c r="AQ32" s="481">
        <f>$L$21</f>
        <v>0</v>
      </c>
      <c r="AR32" s="535" t="str">
        <f>IF($L$25/3-$L$21&gt;=0,"○","×")</f>
        <v>○</v>
      </c>
      <c r="AS32" s="531" t="str">
        <f>IF('基本情報入力（使い方）'!$J$21=1,AJ32,IF('基本情報入力（使い方）'!$J$21=2,AM32,AP32))</f>
        <v>技術導入費が補助対象経費の1/3を超えていないか</v>
      </c>
      <c r="AT32" s="529">
        <f>IF('基本情報入力（使い方）'!$J$21=1,AK32,IF('基本情報入力（使い方）'!$J$21=2,AN32,AQ32))</f>
        <v>0</v>
      </c>
      <c r="AU32" s="530" t="str">
        <f>IF('基本情報入力（使い方）'!$J$21=1,AL32,IF('基本情報入力（使い方）'!$J$21=2,AO32,AR32))</f>
        <v>○</v>
      </c>
      <c r="BC32" s="40"/>
      <c r="BD32" s="40"/>
      <c r="BE32" s="40"/>
    </row>
    <row r="33" spans="2:57" ht="30" customHeight="1">
      <c r="B33" s="211" t="s">
        <v>300</v>
      </c>
      <c r="C33" s="160"/>
      <c r="D33" s="160"/>
      <c r="E33" s="160"/>
      <c r="F33" s="160"/>
      <c r="G33" s="160"/>
      <c r="H33" s="160"/>
      <c r="I33" s="160"/>
      <c r="J33" s="160"/>
      <c r="K33" s="160"/>
      <c r="L33" s="160"/>
      <c r="M33" s="160"/>
      <c r="U33" s="342"/>
      <c r="V33" s="48"/>
      <c r="W33" s="336"/>
      <c r="Z33" s="321" t="s">
        <v>295</v>
      </c>
      <c r="AA33" s="708" t="s">
        <v>297</v>
      </c>
      <c r="AB33" s="708"/>
      <c r="AC33" s="709"/>
      <c r="AH33" s="67"/>
      <c r="AI33" s="63" t="s">
        <v>61</v>
      </c>
      <c r="AJ33" s="485" t="s">
        <v>294</v>
      </c>
      <c r="AK33" s="481">
        <f>$L$22</f>
        <v>0</v>
      </c>
      <c r="AL33" s="479" t="str">
        <f>IF(AND('基本情報入力（使い方）'!$J$31=2,AK33=0),"×","〇")</f>
        <v>〇</v>
      </c>
      <c r="AM33" s="482" t="s">
        <v>294</v>
      </c>
      <c r="AN33" s="481">
        <f>$L$22</f>
        <v>0</v>
      </c>
      <c r="AO33" s="479" t="str">
        <f>IF(AND('基本情報入力（使い方）'!$J$31=2,AN33=0),"×","〇")</f>
        <v>〇</v>
      </c>
      <c r="AP33" s="480" t="s">
        <v>294</v>
      </c>
      <c r="AQ33" s="481">
        <f>$L$22</f>
        <v>0</v>
      </c>
      <c r="AR33" s="535" t="str">
        <f>IF(AND('基本情報入力（使い方）'!$J$31=2,AQ33=0),"×","〇")</f>
        <v>〇</v>
      </c>
      <c r="AS33" s="531" t="str">
        <f>IF('基本情報入力（使い方）'!$J$21=1,AJ33,IF('基本情報入力（使い方）'!$J$21=2,AM33,AP33))</f>
        <v>専門家の活用ありで専門家経費を使用しているか</v>
      </c>
      <c r="AT33" s="529">
        <f>IF('基本情報入力（使い方）'!$J$21=1,AK33,IF('基本情報入力（使い方）'!$J$21=2,AN33,AQ33))</f>
        <v>0</v>
      </c>
      <c r="AU33" s="530" t="str">
        <f>IF('基本情報入力（使い方）'!$J$21=1,AL33,IF('基本情報入力（使い方）'!$J$21=2,AO33,AR33))</f>
        <v>〇</v>
      </c>
      <c r="BC33" s="40"/>
      <c r="BD33" s="40"/>
      <c r="BE33" s="48"/>
    </row>
    <row r="34" spans="2:57" ht="40.5" customHeight="1">
      <c r="B34" s="160"/>
      <c r="C34" s="232"/>
      <c r="D34" s="232"/>
      <c r="F34" s="232"/>
      <c r="G34" s="232"/>
      <c r="H34" s="232"/>
      <c r="I34" s="232"/>
      <c r="J34" s="232"/>
      <c r="K34" s="214"/>
      <c r="L34" s="160"/>
      <c r="M34" s="215"/>
      <c r="T34" s="341"/>
      <c r="U34" s="342"/>
      <c r="V34" s="48"/>
      <c r="W34" s="336"/>
      <c r="Z34" s="599" t="str">
        <f>AU33</f>
        <v>〇</v>
      </c>
      <c r="AA34" s="601" t="s">
        <v>296</v>
      </c>
      <c r="AB34" s="602"/>
      <c r="AC34" s="603"/>
      <c r="AH34" s="67"/>
      <c r="AI34" s="63" t="s">
        <v>248</v>
      </c>
      <c r="AJ34" s="484">
        <f>'基本情報入力（使い方）'!$E$38</f>
        <v>0</v>
      </c>
      <c r="AK34" s="25">
        <f>$L$25</f>
        <v>0</v>
      </c>
      <c r="AL34" s="479" t="str">
        <f>IF(AJ34-AK34&gt;=0,"○","×")</f>
        <v>○</v>
      </c>
      <c r="AM34" s="62">
        <f>'基本情報入力（使い方）'!$E$38</f>
        <v>0</v>
      </c>
      <c r="AN34" s="25">
        <f>$L$25</f>
        <v>0</v>
      </c>
      <c r="AO34" s="479" t="str">
        <f>IF(AM34-AN34&gt;=0,"○","×")</f>
        <v>○</v>
      </c>
      <c r="AP34" s="25">
        <f>'基本情報入力（使い方）'!$E$38</f>
        <v>0</v>
      </c>
      <c r="AQ34" s="25">
        <f>$L$25</f>
        <v>0</v>
      </c>
      <c r="AR34" s="535" t="str">
        <f>IF(AP34-AQ34&gt;=0,"○","×")</f>
        <v>○</v>
      </c>
      <c r="AS34" s="62">
        <f>IF('基本情報入力（使い方）'!$J$21=1,AJ34,IF('基本情報入力（使い方）'!$J$21=2,AM34,AP34))</f>
        <v>0</v>
      </c>
      <c r="AT34" s="25">
        <f>IF('基本情報入力（使い方）'!$J$21=1,AK34,IF('基本情報入力（使い方）'!$J$21=2,AN34,AQ34))</f>
        <v>0</v>
      </c>
      <c r="AU34" s="530" t="str">
        <f>IF('基本情報入力（使い方）'!$J$21=1,AL34,IF('基本情報入力（使い方）'!$J$21=2,AO34,AR34))</f>
        <v>○</v>
      </c>
      <c r="BC34" s="40"/>
      <c r="BD34" s="40"/>
      <c r="BE34" s="48"/>
    </row>
    <row r="35" spans="15:47" ht="30" customHeight="1">
      <c r="O35" s="343"/>
      <c r="P35" s="343"/>
      <c r="Q35" s="343"/>
      <c r="R35" s="344"/>
      <c r="S35" s="343"/>
      <c r="T35" s="345"/>
      <c r="U35" s="345"/>
      <c r="V35" s="345"/>
      <c r="W35" s="346"/>
      <c r="Z35" s="600"/>
      <c r="AA35" s="604"/>
      <c r="AB35" s="605"/>
      <c r="AC35" s="606"/>
      <c r="AH35" s="67"/>
      <c r="AI35" s="61" t="s">
        <v>249</v>
      </c>
      <c r="AJ35" s="484">
        <f>'基本情報入力（使い方）'!$E$39</f>
        <v>0</v>
      </c>
      <c r="AK35" s="25">
        <f>$M$25</f>
        <v>0</v>
      </c>
      <c r="AL35" s="479" t="str">
        <f>IF(AJ35-AK35&gt;=0,"○","×")</f>
        <v>○</v>
      </c>
      <c r="AM35" s="62">
        <f>'基本情報入力（使い方）'!$E$39</f>
        <v>0</v>
      </c>
      <c r="AN35" s="25">
        <f>$M$25</f>
        <v>0</v>
      </c>
      <c r="AO35" s="479" t="str">
        <f>IF(AM35-AN35&gt;=0,"○","×")</f>
        <v>○</v>
      </c>
      <c r="AP35" s="25">
        <f>'基本情報入力（使い方）'!$E$39</f>
        <v>0</v>
      </c>
      <c r="AQ35" s="25">
        <f>$M$25</f>
        <v>0</v>
      </c>
      <c r="AR35" s="535" t="str">
        <f>IF(AP35-AQ35&gt;=0,"○","×")</f>
        <v>○</v>
      </c>
      <c r="AS35" s="531">
        <f>IF('基本情報入力（使い方）'!$J$21=1,AJ35,IF('基本情報入力（使い方）'!$J$21=2,AM35,AP35))</f>
        <v>0</v>
      </c>
      <c r="AT35" s="529">
        <f>IF('基本情報入力（使い方）'!$J$21=1,AK35,IF('基本情報入力（使い方）'!$J$21=2,AN35,AQ35))</f>
        <v>0</v>
      </c>
      <c r="AU35" s="530" t="str">
        <f>IF('基本情報入力（使い方）'!$J$21=1,AL35,IF('基本情報入力（使い方）'!$J$21=2,AO35,AR35))</f>
        <v>○</v>
      </c>
    </row>
    <row r="36" spans="18:35" ht="30" customHeight="1">
      <c r="R36" s="60"/>
      <c r="AH36" s="67"/>
      <c r="AI36" s="504"/>
    </row>
    <row r="37" spans="15:35" ht="30" customHeight="1" thickBot="1">
      <c r="O37" s="234"/>
      <c r="P37" s="161"/>
      <c r="Q37" s="235" t="s">
        <v>144</v>
      </c>
      <c r="R37" s="161"/>
      <c r="S37" s="161"/>
      <c r="T37" s="161"/>
      <c r="U37" s="161"/>
      <c r="V37" s="161"/>
      <c r="W37" s="236"/>
      <c r="X37" s="236"/>
      <c r="Y37" s="161"/>
      <c r="Z37" s="199" t="s">
        <v>145</v>
      </c>
      <c r="AA37" s="199" t="s">
        <v>145</v>
      </c>
      <c r="AB37" s="199" t="s">
        <v>145</v>
      </c>
      <c r="AC37" s="161"/>
      <c r="AD37" s="161"/>
      <c r="AH37" s="67"/>
      <c r="AI37" s="68"/>
    </row>
    <row r="38" spans="15:35" ht="30" customHeight="1">
      <c r="O38" s="234"/>
      <c r="P38" s="679" t="s">
        <v>30</v>
      </c>
      <c r="Q38" s="681" t="s">
        <v>146</v>
      </c>
      <c r="R38" s="681" t="s">
        <v>147</v>
      </c>
      <c r="S38" s="681" t="s">
        <v>148</v>
      </c>
      <c r="T38" s="645" t="s">
        <v>149</v>
      </c>
      <c r="U38" s="237" t="s">
        <v>70</v>
      </c>
      <c r="V38" s="238" t="s">
        <v>71</v>
      </c>
      <c r="W38" s="237" t="s">
        <v>72</v>
      </c>
      <c r="X38" s="237" t="s">
        <v>150</v>
      </c>
      <c r="Y38" s="237" t="s">
        <v>151</v>
      </c>
      <c r="Z38" s="237" t="s">
        <v>152</v>
      </c>
      <c r="AA38" s="237" t="s">
        <v>99</v>
      </c>
      <c r="AB38" s="237" t="s">
        <v>290</v>
      </c>
      <c r="AC38" s="724" t="s">
        <v>153</v>
      </c>
      <c r="AD38" s="657" t="s">
        <v>43</v>
      </c>
      <c r="AH38" s="67"/>
      <c r="AI38" s="68"/>
    </row>
    <row r="39" spans="15:34" ht="30" customHeight="1">
      <c r="O39" s="234"/>
      <c r="P39" s="680"/>
      <c r="Q39" s="682"/>
      <c r="R39" s="682"/>
      <c r="S39" s="682"/>
      <c r="T39" s="646"/>
      <c r="U39" s="664" t="s">
        <v>306</v>
      </c>
      <c r="V39" s="673" t="s">
        <v>154</v>
      </c>
      <c r="W39" s="664" t="str">
        <f>"実績額の補助金の額は補助対象経費の"&amp;補助名&amp;"以下か"</f>
        <v>実績額の補助金の額は補助対象経費の２／３以下か</v>
      </c>
      <c r="X39" s="618" t="s">
        <v>313</v>
      </c>
      <c r="Y39" s="674" t="s">
        <v>305</v>
      </c>
      <c r="Z39" s="618" t="s">
        <v>155</v>
      </c>
      <c r="AA39" s="618" t="s">
        <v>156</v>
      </c>
      <c r="AB39" s="618" t="s">
        <v>298</v>
      </c>
      <c r="AC39" s="724"/>
      <c r="AD39" s="658"/>
      <c r="AH39" s="48"/>
    </row>
    <row r="40" spans="15:34" ht="30" customHeight="1" thickBot="1">
      <c r="O40" s="234"/>
      <c r="P40" s="680"/>
      <c r="Q40" s="683"/>
      <c r="R40" s="683"/>
      <c r="S40" s="683"/>
      <c r="T40" s="646"/>
      <c r="U40" s="664"/>
      <c r="V40" s="673"/>
      <c r="W40" s="664"/>
      <c r="X40" s="618"/>
      <c r="Y40" s="675"/>
      <c r="Z40" s="618"/>
      <c r="AA40" s="618"/>
      <c r="AB40" s="618"/>
      <c r="AC40" s="724"/>
      <c r="AD40" s="659"/>
      <c r="AH40" s="40"/>
    </row>
    <row r="41" spans="14:37" ht="30" customHeight="1" thickTop="1">
      <c r="N41" s="233"/>
      <c r="O41" s="425" t="s">
        <v>59</v>
      </c>
      <c r="P41" s="426" t="str">
        <f aca="true" t="shared" si="6" ref="P41:P46">IF(AND(U41&lt;&gt;"×",V41&lt;&gt;"×",W41&lt;&gt;"×",X41&lt;&gt;"×",Y41&lt;&gt;"×",Z41&lt;&gt;"×",AA41&lt;&gt;"×",AB41&lt;&gt;"×"),"○","×")</f>
        <v>×</v>
      </c>
      <c r="Q41" s="427">
        <f aca="true" t="shared" si="7" ref="Q41:Q46">(I19-M19)</f>
        <v>0</v>
      </c>
      <c r="R41" s="539">
        <f aca="true" t="shared" si="8" ref="R41:R46">IF(Q41&gt;=0,0,Q41*-1)</f>
        <v>0</v>
      </c>
      <c r="S41" s="428">
        <f aca="true" t="shared" si="9" ref="S41:S46">IF(Q41&lt;0,0,IF(Q41-T41&gt;=0,T41,Q41))</f>
        <v>0</v>
      </c>
      <c r="T41" s="428">
        <f aca="true" t="shared" si="10" ref="T41:T46">ROUNDDOWN($I19*0.2,0)</f>
        <v>0</v>
      </c>
      <c r="U41" s="426" t="str">
        <f aca="true" t="shared" si="11" ref="U41:U46">IF(OR(A19="×",C19="×"),"×","○")</f>
        <v>○</v>
      </c>
      <c r="V41" s="429" t="str">
        <f aca="true" t="shared" si="12" ref="V41:V46">IF(AND(IF(ABS(Q41)-T41&lt;=0,"○","×")="×",R41&gt;0),"×","○")</f>
        <v>○</v>
      </c>
      <c r="W41" s="426" t="str">
        <f aca="true" t="shared" si="13" ref="W41:W46">IF(M19-Q60&lt;=0,"○","×")</f>
        <v>○</v>
      </c>
      <c r="X41" s="426"/>
      <c r="Y41" s="426" t="str">
        <f aca="true" t="shared" si="14" ref="Y41:Y46">IF(B19="×","×","○")</f>
        <v>○</v>
      </c>
      <c r="Z41" s="426" t="str">
        <f>$Z$26</f>
        <v>×</v>
      </c>
      <c r="AA41" s="430"/>
      <c r="AB41" s="430"/>
      <c r="AC41" s="431">
        <f aca="true" t="shared" si="15" ref="AC41:AC46">M19</f>
        <v>0</v>
      </c>
      <c r="AD41" s="725" t="str">
        <f>IF(AND(P41="○",P42="○",P43="○",P44="○",P45="○",P46="○",Z18="○",Z20="○",Z22="○"),"○","×")</f>
        <v>×</v>
      </c>
      <c r="AH41" s="40"/>
      <c r="AK41" s="361"/>
    </row>
    <row r="42" spans="14:38" ht="30" customHeight="1" thickBot="1">
      <c r="N42" s="233"/>
      <c r="O42" s="425" t="s">
        <v>60</v>
      </c>
      <c r="P42" s="426" t="str">
        <f t="shared" si="6"/>
        <v>×</v>
      </c>
      <c r="Q42" s="427">
        <f t="shared" si="7"/>
        <v>0</v>
      </c>
      <c r="R42" s="539">
        <f t="shared" si="8"/>
        <v>0</v>
      </c>
      <c r="S42" s="428">
        <f t="shared" si="9"/>
        <v>0</v>
      </c>
      <c r="T42" s="428">
        <f t="shared" si="10"/>
        <v>0</v>
      </c>
      <c r="U42" s="426" t="str">
        <f t="shared" si="11"/>
        <v>○</v>
      </c>
      <c r="V42" s="429" t="str">
        <f t="shared" si="12"/>
        <v>○</v>
      </c>
      <c r="W42" s="426" t="str">
        <f t="shared" si="13"/>
        <v>○</v>
      </c>
      <c r="X42" s="426"/>
      <c r="Y42" s="426" t="str">
        <f t="shared" si="14"/>
        <v>○</v>
      </c>
      <c r="Z42" s="426" t="str">
        <f>$Z$26</f>
        <v>×</v>
      </c>
      <c r="AA42" s="430"/>
      <c r="AB42" s="430"/>
      <c r="AC42" s="431">
        <f t="shared" si="15"/>
        <v>0</v>
      </c>
      <c r="AD42" s="726"/>
      <c r="AI42" s="27" t="s">
        <v>44</v>
      </c>
      <c r="AJ42" s="28"/>
      <c r="AK42" s="28"/>
      <c r="AL42" s="65"/>
    </row>
    <row r="43" spans="14:38" ht="30" customHeight="1" thickTop="1">
      <c r="N43" s="233"/>
      <c r="O43" s="425" t="s">
        <v>22</v>
      </c>
      <c r="P43" s="426" t="str">
        <f t="shared" si="6"/>
        <v>○</v>
      </c>
      <c r="Q43" s="427">
        <f t="shared" si="7"/>
        <v>0</v>
      </c>
      <c r="R43" s="539">
        <f t="shared" si="8"/>
        <v>0</v>
      </c>
      <c r="S43" s="428">
        <f t="shared" si="9"/>
        <v>0</v>
      </c>
      <c r="T43" s="414">
        <f t="shared" si="10"/>
        <v>0</v>
      </c>
      <c r="U43" s="426" t="str">
        <f t="shared" si="11"/>
        <v>○</v>
      </c>
      <c r="V43" s="429" t="str">
        <f t="shared" si="12"/>
        <v>○</v>
      </c>
      <c r="W43" s="426" t="str">
        <f t="shared" si="13"/>
        <v>○</v>
      </c>
      <c r="X43" s="426" t="str">
        <f>AU32</f>
        <v>○</v>
      </c>
      <c r="Y43" s="426" t="str">
        <f t="shared" si="14"/>
        <v>○</v>
      </c>
      <c r="Z43" s="426"/>
      <c r="AA43" s="430">
        <f>IF(AND(OR(F21="",F21=0),OR(J21="",J21=0)),"",$Z$30)</f>
      </c>
      <c r="AB43" s="430"/>
      <c r="AC43" s="431">
        <f t="shared" si="15"/>
        <v>0</v>
      </c>
      <c r="AD43" s="726"/>
      <c r="AH43" s="42"/>
      <c r="AI43" s="31" t="s">
        <v>45</v>
      </c>
      <c r="AJ43" s="623" t="s">
        <v>38</v>
      </c>
      <c r="AK43" s="624"/>
      <c r="AL43" s="625"/>
    </row>
    <row r="44" spans="14:54" ht="30" customHeight="1">
      <c r="N44" s="233"/>
      <c r="O44" s="425" t="s">
        <v>61</v>
      </c>
      <c r="P44" s="426" t="str">
        <f t="shared" si="6"/>
        <v>○</v>
      </c>
      <c r="Q44" s="427">
        <f t="shared" si="7"/>
        <v>0</v>
      </c>
      <c r="R44" s="539">
        <f t="shared" si="8"/>
        <v>0</v>
      </c>
      <c r="S44" s="428">
        <f t="shared" si="9"/>
        <v>0</v>
      </c>
      <c r="T44" s="428">
        <f t="shared" si="10"/>
        <v>0</v>
      </c>
      <c r="U44" s="426" t="str">
        <f t="shared" si="11"/>
        <v>○</v>
      </c>
      <c r="V44" s="429" t="str">
        <f t="shared" si="12"/>
        <v>○</v>
      </c>
      <c r="W44" s="426" t="str">
        <f t="shared" si="13"/>
        <v>○</v>
      </c>
      <c r="X44" s="426"/>
      <c r="Y44" s="426" t="str">
        <f t="shared" si="14"/>
        <v>○</v>
      </c>
      <c r="Z44" s="426"/>
      <c r="AA44" s="430">
        <f>IF(AND(OR(F22="",F22=0),OR(J22="",J22=0)),"",$Z$30)</f>
      </c>
      <c r="AB44" s="430" t="str">
        <f>Z34</f>
        <v>〇</v>
      </c>
      <c r="AC44" s="431">
        <f t="shared" si="15"/>
        <v>0</v>
      </c>
      <c r="AD44" s="726"/>
      <c r="AI44" s="32" t="s">
        <v>46</v>
      </c>
      <c r="AJ44" s="620">
        <v>0.08</v>
      </c>
      <c r="AK44" s="621"/>
      <c r="AL44" s="622"/>
      <c r="BB44" s="36"/>
    </row>
    <row r="45" spans="14:54" ht="30" customHeight="1">
      <c r="N45" s="233"/>
      <c r="O45" s="425" t="s">
        <v>23</v>
      </c>
      <c r="P45" s="426" t="str">
        <f t="shared" si="6"/>
        <v>○</v>
      </c>
      <c r="Q45" s="427">
        <f t="shared" si="7"/>
        <v>0</v>
      </c>
      <c r="R45" s="539">
        <f t="shared" si="8"/>
        <v>0</v>
      </c>
      <c r="S45" s="428">
        <f t="shared" si="9"/>
        <v>0</v>
      </c>
      <c r="T45" s="428">
        <f t="shared" si="10"/>
        <v>0</v>
      </c>
      <c r="U45" s="426" t="str">
        <f t="shared" si="11"/>
        <v>○</v>
      </c>
      <c r="V45" s="429" t="str">
        <f t="shared" si="12"/>
        <v>○</v>
      </c>
      <c r="W45" s="426" t="str">
        <f t="shared" si="13"/>
        <v>○</v>
      </c>
      <c r="X45" s="426"/>
      <c r="Y45" s="426" t="str">
        <f t="shared" si="14"/>
        <v>○</v>
      </c>
      <c r="Z45" s="426"/>
      <c r="AA45" s="430">
        <f>IF(AND(OR(F23="",F23=0),OR(J23="",J23=0)),"",$Z$30)</f>
      </c>
      <c r="AB45" s="430"/>
      <c r="AC45" s="431">
        <f t="shared" si="15"/>
        <v>0</v>
      </c>
      <c r="AD45" s="726"/>
      <c r="AI45" s="33" t="s">
        <v>47</v>
      </c>
      <c r="AJ45" s="619" t="str">
        <f>VLOOKUP('基本情報入力（使い方）'!J16,'設定'!B:C,2)</f>
        <v>革新的サービス</v>
      </c>
      <c r="AK45" s="616"/>
      <c r="AL45" s="617"/>
      <c r="BB45" s="36"/>
    </row>
    <row r="46" spans="14:38" ht="30" customHeight="1" thickBot="1">
      <c r="N46" s="233"/>
      <c r="O46" s="425" t="s">
        <v>224</v>
      </c>
      <c r="P46" s="426" t="str">
        <f t="shared" si="6"/>
        <v>○</v>
      </c>
      <c r="Q46" s="427">
        <f t="shared" si="7"/>
        <v>0</v>
      </c>
      <c r="R46" s="539">
        <f t="shared" si="8"/>
        <v>0</v>
      </c>
      <c r="S46" s="428">
        <f t="shared" si="9"/>
        <v>0</v>
      </c>
      <c r="T46" s="428">
        <f t="shared" si="10"/>
        <v>0</v>
      </c>
      <c r="U46" s="426" t="str">
        <f t="shared" si="11"/>
        <v>○</v>
      </c>
      <c r="V46" s="429" t="str">
        <f t="shared" si="12"/>
        <v>○</v>
      </c>
      <c r="W46" s="426" t="str">
        <f t="shared" si="13"/>
        <v>○</v>
      </c>
      <c r="X46" s="426"/>
      <c r="Y46" s="426" t="str">
        <f t="shared" si="14"/>
        <v>○</v>
      </c>
      <c r="Z46" s="426"/>
      <c r="AA46" s="430">
        <f>IF(AND(OR(F24="",F24=0),OR(J24="",J24=0)),"",$Z$30)</f>
      </c>
      <c r="AB46" s="430"/>
      <c r="AC46" s="431">
        <f t="shared" si="15"/>
        <v>0</v>
      </c>
      <c r="AD46" s="727"/>
      <c r="AI46" s="33"/>
      <c r="AJ46" s="619" t="str">
        <f>VLOOKUP('基本情報入力（使い方）'!J21,'設定'!E:H,2)&amp;VLOOKUP('基本情報入力（使い方）'!J21,'設定'!E:H,3)</f>
        <v>一般型</v>
      </c>
      <c r="AK46" s="616"/>
      <c r="AL46" s="617"/>
    </row>
    <row r="47" spans="14:38" ht="30" customHeight="1">
      <c r="N47" s="510"/>
      <c r="O47" s="511"/>
      <c r="P47" s="241" t="s">
        <v>145</v>
      </c>
      <c r="Q47" s="191" t="s">
        <v>157</v>
      </c>
      <c r="R47" s="540">
        <f>SUM(R41:R46)</f>
        <v>0</v>
      </c>
      <c r="S47" s="541">
        <f>SUM(S41:S46)</f>
        <v>0</v>
      </c>
      <c r="T47" s="242"/>
      <c r="U47" s="243"/>
      <c r="V47" s="244"/>
      <c r="W47" s="245"/>
      <c r="X47" s="245"/>
      <c r="Y47" s="245"/>
      <c r="Z47" s="244"/>
      <c r="AA47" s="243"/>
      <c r="AC47" s="246">
        <f>M25</f>
        <v>0</v>
      </c>
      <c r="AI47" s="33"/>
      <c r="AJ47" s="619" t="str">
        <f>VLOOKUP('基本情報入力（使い方）'!J31,'設定'!K:M,2)</f>
        <v>専門家活用なし</v>
      </c>
      <c r="AK47" s="616"/>
      <c r="AL47" s="617"/>
    </row>
    <row r="48" spans="14:38" ht="30" customHeight="1">
      <c r="N48" s="510"/>
      <c r="O48" s="511"/>
      <c r="P48" s="248" t="s">
        <v>299</v>
      </c>
      <c r="Q48" s="20"/>
      <c r="R48" s="249"/>
      <c r="S48" s="250"/>
      <c r="T48" s="20"/>
      <c r="U48" s="251"/>
      <c r="V48" s="251"/>
      <c r="W48" s="252"/>
      <c r="X48" s="252"/>
      <c r="Y48" s="160"/>
      <c r="Z48" s="160"/>
      <c r="AA48" s="253"/>
      <c r="AC48" s="246"/>
      <c r="AI48" s="33" t="s">
        <v>280</v>
      </c>
      <c r="AJ48" s="486" t="str">
        <f>IF('基本情報入力（使い方）'!J21=1,"２／３",VLOOKUP('基本情報入力（使い方）'!J26,'設定'!P:R,2))</f>
        <v>２／３</v>
      </c>
      <c r="AK48" s="616">
        <f>IF('基本情報入力（使い方）'!J20=1,2/3,VLOOKUP('基本情報入力（使い方）'!J26,'設定'!P:R,3))</f>
        <v>0.6666666666666666</v>
      </c>
      <c r="AL48" s="617"/>
    </row>
    <row r="49" spans="14:38" ht="30" customHeight="1">
      <c r="N49" s="510"/>
      <c r="O49" s="68"/>
      <c r="S49" s="40"/>
      <c r="W49" s="39"/>
      <c r="Y49" s="676"/>
      <c r="Z49" s="39"/>
      <c r="AA49" s="39"/>
      <c r="AI49" s="33" t="s">
        <v>48</v>
      </c>
      <c r="AJ49" s="193">
        <f>IF('基本情報入力（使い方）'!J21=1,'基本情報入力（使い方）'!E39,VLOOKUP('基本情報入力（使い方）'!J21,'設定'!E:H,4)+VLOOKUP('基本情報入力（使い方）'!J31,'設定'!K:M,3))</f>
        <v>10000000</v>
      </c>
      <c r="AK49" s="194"/>
      <c r="AL49" s="125" t="s">
        <v>96</v>
      </c>
    </row>
    <row r="50" spans="14:38" ht="30" customHeight="1" thickBot="1">
      <c r="N50" s="510"/>
      <c r="O50" s="68"/>
      <c r="S50" s="40"/>
      <c r="W50" s="39"/>
      <c r="Y50" s="676"/>
      <c r="Z50" s="39"/>
      <c r="AA50" s="39"/>
      <c r="AI50" s="34" t="s">
        <v>88</v>
      </c>
      <c r="AJ50" s="487">
        <f>VLOOKUP('基本情報入力（使い方）'!J21,'設定'!E:I,5)</f>
        <v>1000000</v>
      </c>
      <c r="AK50" s="192"/>
      <c r="AL50" s="69" t="s">
        <v>96</v>
      </c>
    </row>
    <row r="51" spans="35:38" ht="30" customHeight="1" thickTop="1">
      <c r="AI51" s="40"/>
      <c r="AJ51" s="40"/>
      <c r="AK51" s="40"/>
      <c r="AL51" s="40"/>
    </row>
    <row r="52" ht="30" customHeight="1">
      <c r="AD52" s="247"/>
    </row>
    <row r="54" spans="52:54" ht="30" customHeight="1">
      <c r="AZ54" s="66"/>
      <c r="BA54" s="30"/>
      <c r="BB54" s="30"/>
    </row>
    <row r="55" spans="15:54" ht="30" customHeight="1">
      <c r="O55" s="254" t="s">
        <v>158</v>
      </c>
      <c r="P55" s="254"/>
      <c r="Q55" s="255"/>
      <c r="R55" s="255"/>
      <c r="S55" s="255"/>
      <c r="T55" s="255"/>
      <c r="U55" s="255"/>
      <c r="V55" s="255"/>
      <c r="W55" s="255"/>
      <c r="X55" s="255"/>
      <c r="Y55" s="160"/>
      <c r="Z55" s="160"/>
      <c r="AA55" s="256"/>
      <c r="AB55" s="212" t="str">
        <f>E12</f>
        <v>事業者名　：　</v>
      </c>
      <c r="AZ55" s="29"/>
      <c r="BA55" s="29"/>
      <c r="BB55" s="30"/>
    </row>
    <row r="56" spans="17:54" ht="30" customHeight="1" thickBot="1">
      <c r="Q56" s="258" t="s">
        <v>307</v>
      </c>
      <c r="R56" s="257"/>
      <c r="S56" s="257"/>
      <c r="T56" s="257"/>
      <c r="U56" s="257"/>
      <c r="V56" s="257"/>
      <c r="W56" s="257"/>
      <c r="X56" s="257"/>
      <c r="Y56" s="160"/>
      <c r="Z56" s="259"/>
      <c r="AA56" s="160"/>
      <c r="AB56" s="160"/>
      <c r="AZ56" s="29"/>
      <c r="BA56" s="29"/>
      <c r="BB56" s="30"/>
    </row>
    <row r="57" spans="17:54" ht="30" customHeight="1">
      <c r="Q57" s="260" t="s">
        <v>159</v>
      </c>
      <c r="R57" s="261" t="s">
        <v>160</v>
      </c>
      <c r="S57" s="262" t="s">
        <v>161</v>
      </c>
      <c r="T57" s="263" t="s">
        <v>162</v>
      </c>
      <c r="U57" s="264" t="s">
        <v>163</v>
      </c>
      <c r="V57" s="265" t="s">
        <v>164</v>
      </c>
      <c r="W57" s="261" t="s">
        <v>165</v>
      </c>
      <c r="X57" s="266" t="s">
        <v>166</v>
      </c>
      <c r="Y57" s="265" t="s">
        <v>167</v>
      </c>
      <c r="Z57" s="267" t="s">
        <v>168</v>
      </c>
      <c r="AA57" s="268" t="s">
        <v>194</v>
      </c>
      <c r="AB57" s="626" t="s">
        <v>14</v>
      </c>
      <c r="AY57" s="66"/>
      <c r="AZ57" s="29"/>
      <c r="BA57" s="29"/>
      <c r="BB57" s="30"/>
    </row>
    <row r="58" spans="17:54" ht="30" customHeight="1">
      <c r="Q58" s="269" t="str">
        <f>"実績額の補助対象経費×"&amp;CHAR(10)&amp;補助名</f>
        <v>実績額の補助対象経費×
２／３</v>
      </c>
      <c r="R58" s="270" t="s">
        <v>109</v>
      </c>
      <c r="S58" s="271" t="s">
        <v>169</v>
      </c>
      <c r="T58" s="662" t="s">
        <v>170</v>
      </c>
      <c r="U58" s="272" t="s">
        <v>171</v>
      </c>
      <c r="V58" s="637" t="s">
        <v>172</v>
      </c>
      <c r="W58" s="273" t="s">
        <v>173</v>
      </c>
      <c r="X58" s="729" t="s">
        <v>174</v>
      </c>
      <c r="Y58" s="274" t="s">
        <v>175</v>
      </c>
      <c r="Z58" s="275" t="s">
        <v>176</v>
      </c>
      <c r="AA58" s="276" t="s">
        <v>177</v>
      </c>
      <c r="AB58" s="627"/>
      <c r="AY58" s="67"/>
      <c r="AZ58" s="30"/>
      <c r="BA58" s="29"/>
      <c r="BB58" s="30"/>
    </row>
    <row r="59" spans="17:54" ht="30" customHeight="1">
      <c r="Q59" s="277"/>
      <c r="R59" s="278"/>
      <c r="S59" s="279"/>
      <c r="T59" s="663"/>
      <c r="U59" s="280"/>
      <c r="V59" s="638"/>
      <c r="W59" s="281"/>
      <c r="X59" s="730"/>
      <c r="Y59" s="282"/>
      <c r="Z59" s="283"/>
      <c r="AA59" s="284"/>
      <c r="AB59" s="628"/>
      <c r="AY59" s="67"/>
      <c r="AZ59" s="48"/>
      <c r="BA59" s="48"/>
      <c r="BB59" s="48"/>
    </row>
    <row r="60" spans="14:54" ht="30" customHeight="1">
      <c r="N60" s="240"/>
      <c r="O60" s="722" t="s">
        <v>59</v>
      </c>
      <c r="P60" s="723"/>
      <c r="Q60" s="412">
        <f>'機械装置費（50万円以上）'!P23</f>
        <v>0</v>
      </c>
      <c r="R60" s="437">
        <f aca="true" t="shared" si="16" ref="R60:R65">I19</f>
        <v>0</v>
      </c>
      <c r="S60" s="438">
        <f>MIN(Q60,R60)</f>
        <v>0</v>
      </c>
      <c r="T60" s="439">
        <f aca="true" t="shared" si="17" ref="T60:T65">MIN(R60-S60,U60)</f>
        <v>0</v>
      </c>
      <c r="U60" s="440">
        <f aca="true" t="shared" si="18" ref="U60:U65">ROUNDDOWN(I19*20%,0)</f>
        <v>0</v>
      </c>
      <c r="V60" s="441">
        <f aca="true" t="shared" si="19" ref="V60:V65">IF(Q60=0,"",IF(Q60-S60&gt;0,"○","-"))</f>
      </c>
      <c r="W60" s="442">
        <f aca="true" t="shared" si="20" ref="W60:W65">Q60-S60</f>
        <v>0</v>
      </c>
      <c r="X60" s="443">
        <f aca="true" t="shared" si="21" ref="X60:X65">MIN(U60,W60)</f>
        <v>0</v>
      </c>
      <c r="Y60" s="444">
        <f>IF(X60&gt;0,1,"")</f>
      </c>
      <c r="Z60" s="285"/>
      <c r="AA60" s="432">
        <f aca="true" t="shared" si="22" ref="AA60:AA65">S60+Z60</f>
        <v>0</v>
      </c>
      <c r="AB60" s="433" t="s">
        <v>138</v>
      </c>
      <c r="AY60" s="67"/>
      <c r="AZ60" s="30"/>
      <c r="BA60" s="66"/>
      <c r="BB60" s="30"/>
    </row>
    <row r="61" spans="14:58" ht="30" customHeight="1">
      <c r="N61" s="240"/>
      <c r="O61" s="670" t="s">
        <v>60</v>
      </c>
      <c r="P61" s="671"/>
      <c r="Q61" s="415">
        <f>'機械装置費（50万円未満）'!P23</f>
        <v>0</v>
      </c>
      <c r="R61" s="445">
        <f t="shared" si="16"/>
        <v>0</v>
      </c>
      <c r="S61" s="446">
        <f>MIN(R61,Q61)</f>
        <v>0</v>
      </c>
      <c r="T61" s="447">
        <f t="shared" si="17"/>
        <v>0</v>
      </c>
      <c r="U61" s="448">
        <f t="shared" si="18"/>
        <v>0</v>
      </c>
      <c r="V61" s="449">
        <f t="shared" si="19"/>
      </c>
      <c r="W61" s="450">
        <f t="shared" si="20"/>
        <v>0</v>
      </c>
      <c r="X61" s="451">
        <f t="shared" si="21"/>
        <v>0</v>
      </c>
      <c r="Y61" s="452">
        <f>IF(X61&gt;0,1,"")</f>
      </c>
      <c r="Z61" s="286"/>
      <c r="AA61" s="434">
        <f t="shared" si="22"/>
        <v>0</v>
      </c>
      <c r="AB61" s="435" t="s">
        <v>139</v>
      </c>
      <c r="AY61" s="67"/>
      <c r="AZ61" s="36"/>
      <c r="BA61" s="36"/>
      <c r="BB61" s="36"/>
      <c r="BC61" s="36"/>
      <c r="BD61" s="36"/>
      <c r="BE61" s="36"/>
      <c r="BF61" s="36"/>
    </row>
    <row r="62" spans="14:58" ht="30" customHeight="1">
      <c r="N62" s="240"/>
      <c r="O62" s="670" t="s">
        <v>22</v>
      </c>
      <c r="P62" s="671"/>
      <c r="Q62" s="415">
        <f>IF(L21="",0,ROUNDDOWN(L21*補助率,0))</f>
        <v>0</v>
      </c>
      <c r="R62" s="445">
        <f t="shared" si="16"/>
        <v>0</v>
      </c>
      <c r="S62" s="446">
        <f>MIN(R62,Q62)</f>
        <v>0</v>
      </c>
      <c r="T62" s="447">
        <f t="shared" si="17"/>
        <v>0</v>
      </c>
      <c r="U62" s="448">
        <f t="shared" si="18"/>
        <v>0</v>
      </c>
      <c r="V62" s="449">
        <f t="shared" si="19"/>
      </c>
      <c r="W62" s="450">
        <f t="shared" si="20"/>
        <v>0</v>
      </c>
      <c r="X62" s="451">
        <f t="shared" si="21"/>
        <v>0</v>
      </c>
      <c r="Y62" s="452">
        <f>IF(X62=0,"",RANK(X62,($X$62:$X$69))+1)</f>
      </c>
      <c r="Z62" s="286"/>
      <c r="AA62" s="434">
        <f t="shared" si="22"/>
        <v>0</v>
      </c>
      <c r="AB62" s="435" t="s">
        <v>140</v>
      </c>
      <c r="AY62" s="48"/>
      <c r="BC62" s="36"/>
      <c r="BD62" s="36"/>
      <c r="BE62" s="36"/>
      <c r="BF62" s="36"/>
    </row>
    <row r="63" spans="14:51" ht="30" customHeight="1">
      <c r="N63" s="240"/>
      <c r="O63" s="670" t="s">
        <v>61</v>
      </c>
      <c r="P63" s="671"/>
      <c r="Q63" s="415">
        <f>IF(L22="",0,ROUNDDOWN(L22*補助率,0))</f>
        <v>0</v>
      </c>
      <c r="R63" s="445">
        <f t="shared" si="16"/>
        <v>0</v>
      </c>
      <c r="S63" s="446">
        <f>MIN(R63,Q63)</f>
        <v>0</v>
      </c>
      <c r="T63" s="447">
        <f t="shared" si="17"/>
        <v>0</v>
      </c>
      <c r="U63" s="448">
        <f t="shared" si="18"/>
        <v>0</v>
      </c>
      <c r="V63" s="449">
        <f t="shared" si="19"/>
      </c>
      <c r="W63" s="450">
        <f t="shared" si="20"/>
        <v>0</v>
      </c>
      <c r="X63" s="451">
        <f t="shared" si="21"/>
        <v>0</v>
      </c>
      <c r="Y63" s="452">
        <f>IF(X63=0,"",RANK(X63,($X$62:$X$69))+1)</f>
      </c>
      <c r="Z63" s="286"/>
      <c r="AA63" s="434">
        <f t="shared" si="22"/>
        <v>0</v>
      </c>
      <c r="AB63" s="435" t="s">
        <v>142</v>
      </c>
      <c r="AC63" s="36"/>
      <c r="AD63" s="36"/>
      <c r="AE63" s="36"/>
      <c r="AF63" s="36"/>
      <c r="AG63" s="36"/>
      <c r="AY63" s="66"/>
    </row>
    <row r="64" spans="14:51" ht="30" customHeight="1">
      <c r="N64" s="240"/>
      <c r="O64" s="670" t="s">
        <v>23</v>
      </c>
      <c r="P64" s="671"/>
      <c r="Q64" s="415">
        <f>IF(L23="",0,ROUNDDOWN(L23*補助率,0))</f>
        <v>0</v>
      </c>
      <c r="R64" s="445">
        <f t="shared" si="16"/>
        <v>0</v>
      </c>
      <c r="S64" s="446">
        <f>MIN(R64,Q64)</f>
        <v>0</v>
      </c>
      <c r="T64" s="447">
        <f t="shared" si="17"/>
        <v>0</v>
      </c>
      <c r="U64" s="448">
        <f t="shared" si="18"/>
        <v>0</v>
      </c>
      <c r="V64" s="449">
        <f t="shared" si="19"/>
      </c>
      <c r="W64" s="450">
        <f t="shared" si="20"/>
        <v>0</v>
      </c>
      <c r="X64" s="451">
        <f t="shared" si="21"/>
        <v>0</v>
      </c>
      <c r="Y64" s="452">
        <f>IF(X64=0,"",RANK(X64,($X$62:$X$69))+1)</f>
      </c>
      <c r="Z64" s="286"/>
      <c r="AA64" s="434">
        <f t="shared" si="22"/>
        <v>0</v>
      </c>
      <c r="AB64" s="435" t="s">
        <v>141</v>
      </c>
      <c r="AC64" s="36"/>
      <c r="AD64" s="36"/>
      <c r="AE64" s="36"/>
      <c r="AF64" s="36"/>
      <c r="AG64" s="36"/>
      <c r="AY64" s="36"/>
    </row>
    <row r="65" spans="14:54" ht="30" customHeight="1">
      <c r="N65" s="240"/>
      <c r="O65" s="670" t="s">
        <v>223</v>
      </c>
      <c r="P65" s="671"/>
      <c r="Q65" s="415">
        <f>IF(L24="",0,ROUNDDOWN(L24*補助率,0))</f>
        <v>0</v>
      </c>
      <c r="R65" s="445">
        <f t="shared" si="16"/>
        <v>0</v>
      </c>
      <c r="S65" s="446">
        <f>MIN(R65,Q65)</f>
        <v>0</v>
      </c>
      <c r="T65" s="447">
        <f t="shared" si="17"/>
        <v>0</v>
      </c>
      <c r="U65" s="448">
        <f t="shared" si="18"/>
        <v>0</v>
      </c>
      <c r="V65" s="449">
        <f t="shared" si="19"/>
      </c>
      <c r="W65" s="450">
        <f t="shared" si="20"/>
        <v>0</v>
      </c>
      <c r="X65" s="451">
        <f t="shared" si="21"/>
        <v>0</v>
      </c>
      <c r="Y65" s="453">
        <f>IF(X65=0,"",RANK(X65,($X$62:$X$69))+1)</f>
      </c>
      <c r="Z65" s="286"/>
      <c r="AA65" s="434">
        <f t="shared" si="22"/>
        <v>0</v>
      </c>
      <c r="AB65" s="435" t="s">
        <v>221</v>
      </c>
      <c r="AG65" s="36"/>
      <c r="AZ65" s="36"/>
      <c r="BA65" s="36"/>
      <c r="BB65" s="36"/>
    </row>
    <row r="66" spans="14:54" ht="30" customHeight="1" thickBot="1">
      <c r="N66" s="239"/>
      <c r="O66" s="668" t="s">
        <v>21</v>
      </c>
      <c r="P66" s="669"/>
      <c r="Q66" s="407">
        <f>SUM(Q60:Q65)</f>
        <v>0</v>
      </c>
      <c r="R66" s="407">
        <f>SUM(R60:R65)</f>
        <v>0</v>
      </c>
      <c r="S66" s="524">
        <f>SUM(S60:S65)</f>
        <v>0</v>
      </c>
      <c r="T66" s="525">
        <f>SUM(T60:T65)</f>
        <v>0</v>
      </c>
      <c r="U66" s="287"/>
      <c r="V66" s="454"/>
      <c r="W66" s="455"/>
      <c r="X66" s="526">
        <f>SUM(X60:X65)</f>
        <v>0</v>
      </c>
      <c r="Y66" s="456"/>
      <c r="Z66" s="527">
        <f>SUM(Z60:Z65)</f>
        <v>0</v>
      </c>
      <c r="AA66" s="528">
        <f>SUM(AA60:AA65)</f>
        <v>0</v>
      </c>
      <c r="AB66" s="436"/>
      <c r="AG66" s="36"/>
      <c r="AZ66" s="36"/>
      <c r="BA66" s="36"/>
      <c r="BB66" s="36"/>
    </row>
    <row r="67" spans="14:54" ht="30" customHeight="1">
      <c r="N67" s="240"/>
      <c r="Q67" s="2">
        <f>MIN(Q66,補助上限額,'基本情報入力（使い方）'!E39)</f>
        <v>0</v>
      </c>
      <c r="R67" s="40"/>
      <c r="S67" s="598" t="s">
        <v>178</v>
      </c>
      <c r="X67" s="40"/>
      <c r="Y67" s="40"/>
      <c r="Z67" s="598" t="s">
        <v>178</v>
      </c>
      <c r="AA67" s="598" t="s">
        <v>178</v>
      </c>
      <c r="AG67" s="37"/>
      <c r="AZ67" s="36"/>
      <c r="BA67" s="36"/>
      <c r="BB67" s="36"/>
    </row>
    <row r="68" spans="14:54" ht="30" customHeight="1">
      <c r="N68" s="240"/>
      <c r="R68" s="40"/>
      <c r="S68" s="598"/>
      <c r="X68" s="40"/>
      <c r="Y68" s="40"/>
      <c r="Z68" s="598"/>
      <c r="AA68" s="598"/>
      <c r="AG68" s="37"/>
      <c r="AY68" s="36"/>
      <c r="AZ68" s="36"/>
      <c r="BA68" s="36"/>
      <c r="BB68" s="36"/>
    </row>
    <row r="69" spans="14:54" ht="30" customHeight="1">
      <c r="N69" s="240"/>
      <c r="R69" s="672"/>
      <c r="S69" s="598" t="s">
        <v>178</v>
      </c>
      <c r="X69" s="40"/>
      <c r="Y69" s="672"/>
      <c r="Z69" s="598" t="s">
        <v>178</v>
      </c>
      <c r="AA69" s="598" t="s">
        <v>178</v>
      </c>
      <c r="AY69" s="36"/>
      <c r="AZ69" s="36"/>
      <c r="BA69" s="36"/>
      <c r="BB69" s="36"/>
    </row>
    <row r="70" spans="14:54" ht="30" customHeight="1">
      <c r="N70" s="160"/>
      <c r="R70" s="672"/>
      <c r="S70" s="598"/>
      <c r="X70" s="40"/>
      <c r="Y70" s="672"/>
      <c r="Z70" s="598"/>
      <c r="AA70" s="598"/>
      <c r="AY70" s="36"/>
      <c r="AZ70" s="36"/>
      <c r="BA70" s="36"/>
      <c r="BB70" s="36"/>
    </row>
    <row r="71" spans="18:63" ht="30" customHeight="1">
      <c r="R71" s="721" t="s">
        <v>308</v>
      </c>
      <c r="S71" s="728" t="s">
        <v>178</v>
      </c>
      <c r="T71" s="289"/>
      <c r="U71" s="290"/>
      <c r="V71" s="290"/>
      <c r="W71" s="290"/>
      <c r="X71" s="290"/>
      <c r="Y71" s="721" t="s">
        <v>308</v>
      </c>
      <c r="Z71" s="728" t="s">
        <v>178</v>
      </c>
      <c r="AA71" s="728" t="s">
        <v>178</v>
      </c>
      <c r="AB71" s="288"/>
      <c r="AY71" s="36"/>
      <c r="AZ71" s="36"/>
      <c r="BA71" s="36"/>
      <c r="BB71" s="36"/>
      <c r="BC71" s="30"/>
      <c r="BD71" s="30"/>
      <c r="BE71" s="30"/>
      <c r="BF71" s="30"/>
      <c r="BG71" s="30"/>
      <c r="BH71" s="30"/>
      <c r="BI71" s="30"/>
      <c r="BJ71" s="30"/>
      <c r="BK71" s="30"/>
    </row>
    <row r="72" spans="17:63" ht="30" customHeight="1" thickBot="1">
      <c r="Q72" s="291"/>
      <c r="R72" s="721"/>
      <c r="S72" s="728"/>
      <c r="T72" s="292"/>
      <c r="U72" s="293"/>
      <c r="V72" s="294"/>
      <c r="W72" s="295"/>
      <c r="X72" s="295"/>
      <c r="Y72" s="721"/>
      <c r="Z72" s="728"/>
      <c r="AA72" s="728"/>
      <c r="AB72" s="290"/>
      <c r="AY72" s="36"/>
      <c r="AZ72" s="36"/>
      <c r="BA72" s="36"/>
      <c r="BB72" s="36"/>
      <c r="BC72" s="29"/>
      <c r="BD72" s="30"/>
      <c r="BE72" s="29"/>
      <c r="BF72" s="30"/>
      <c r="BG72" s="29"/>
      <c r="BH72" s="30"/>
      <c r="BI72" s="29"/>
      <c r="BJ72" s="29"/>
      <c r="BK72" s="29"/>
    </row>
    <row r="73" spans="17:63" ht="37.5" customHeight="1" thickTop="1">
      <c r="Q73" s="655"/>
      <c r="R73" s="656"/>
      <c r="S73" s="463" t="s">
        <v>195</v>
      </c>
      <c r="T73" s="464" t="s">
        <v>179</v>
      </c>
      <c r="U73" s="465">
        <f>T66</f>
        <v>0</v>
      </c>
      <c r="V73" s="296" t="s">
        <v>196</v>
      </c>
      <c r="W73" s="295"/>
      <c r="X73" s="295"/>
      <c r="Y73" s="297"/>
      <c r="Z73" s="298" t="s">
        <v>180</v>
      </c>
      <c r="AA73" s="299" t="s">
        <v>197</v>
      </c>
      <c r="AB73" s="300"/>
      <c r="AY73" s="36"/>
      <c r="AZ73" s="36"/>
      <c r="BA73" s="36"/>
      <c r="BB73" s="36"/>
      <c r="BC73" s="29"/>
      <c r="BD73" s="30"/>
      <c r="BE73" s="29"/>
      <c r="BF73" s="30"/>
      <c r="BG73" s="29"/>
      <c r="BH73" s="30"/>
      <c r="BI73" s="29"/>
      <c r="BJ73" s="29"/>
      <c r="BK73" s="29"/>
    </row>
    <row r="74" spans="17:63" ht="30" customHeight="1">
      <c r="Q74" s="643" t="s">
        <v>181</v>
      </c>
      <c r="R74" s="644"/>
      <c r="S74" s="466">
        <f>S60</f>
        <v>0</v>
      </c>
      <c r="T74" s="467" t="s">
        <v>182</v>
      </c>
      <c r="U74" s="468">
        <f>SUMIF($V$60:$V$69,"○",$U$60:$U$69)</f>
        <v>0</v>
      </c>
      <c r="V74" s="294" t="s">
        <v>198</v>
      </c>
      <c r="W74" s="295" t="s">
        <v>183</v>
      </c>
      <c r="X74" s="295"/>
      <c r="Y74" s="457" t="s">
        <v>184</v>
      </c>
      <c r="Z74" s="458">
        <f>SUM(Z60:Z61)</f>
        <v>0</v>
      </c>
      <c r="AA74" s="459">
        <f>SUM(AA60:AA61)</f>
        <v>0</v>
      </c>
      <c r="AB74" s="301"/>
      <c r="AY74" s="36"/>
      <c r="AZ74" s="36"/>
      <c r="BA74" s="36"/>
      <c r="BB74" s="36"/>
      <c r="BC74" s="29"/>
      <c r="BD74" s="30"/>
      <c r="BE74" s="29"/>
      <c r="BF74" s="30"/>
      <c r="BG74" s="29"/>
      <c r="BH74" s="30"/>
      <c r="BI74" s="29"/>
      <c r="BJ74" s="29"/>
      <c r="BK74" s="29"/>
    </row>
    <row r="75" spans="17:63" ht="30" customHeight="1">
      <c r="Q75" s="643" t="s">
        <v>185</v>
      </c>
      <c r="R75" s="644"/>
      <c r="S75" s="466">
        <f>S61</f>
        <v>0</v>
      </c>
      <c r="T75" s="469" t="s">
        <v>186</v>
      </c>
      <c r="U75" s="468">
        <f>MIN(U73,U74)</f>
        <v>0</v>
      </c>
      <c r="V75" s="294" t="s">
        <v>187</v>
      </c>
      <c r="W75" s="295"/>
      <c r="X75" s="295"/>
      <c r="Y75" s="457" t="s">
        <v>188</v>
      </c>
      <c r="Z75" s="458">
        <f>Z66-Z74</f>
        <v>0</v>
      </c>
      <c r="AA75" s="459">
        <f>AA66-AA74</f>
        <v>0</v>
      </c>
      <c r="AB75" s="750">
        <f>IF(AU31="×","←機械装置費以外の補助金の合計が500万円を超えています。修正して下さい。","")</f>
      </c>
      <c r="AC75" s="751"/>
      <c r="AY75" s="36"/>
      <c r="AZ75" s="36"/>
      <c r="BA75" s="36"/>
      <c r="BB75" s="36"/>
      <c r="BC75" s="29"/>
      <c r="BD75" s="30"/>
      <c r="BE75" s="29"/>
      <c r="BF75" s="30"/>
      <c r="BG75" s="29"/>
      <c r="BH75" s="30"/>
      <c r="BI75" s="29"/>
      <c r="BJ75" s="29"/>
      <c r="BK75" s="29"/>
    </row>
    <row r="76" spans="17:63" ht="30" customHeight="1" thickBot="1">
      <c r="Q76" s="643" t="s">
        <v>188</v>
      </c>
      <c r="R76" s="644"/>
      <c r="S76" s="466">
        <f>S66-(S74+S75)</f>
        <v>0</v>
      </c>
      <c r="T76" s="470"/>
      <c r="U76" s="468"/>
      <c r="V76" s="303"/>
      <c r="W76" s="304"/>
      <c r="X76" s="304"/>
      <c r="Y76" s="460" t="s">
        <v>21</v>
      </c>
      <c r="Z76" s="461">
        <f>SUM(Z74:Z75)</f>
        <v>0</v>
      </c>
      <c r="AA76" s="462">
        <f>SUM(AA74:AA75)</f>
        <v>0</v>
      </c>
      <c r="AB76" s="752">
        <f>IF(Z76&gt;S87,"←流用可能額を超えています。修正して下さい。","")</f>
      </c>
      <c r="AC76" s="753"/>
      <c r="AX76" s="66"/>
      <c r="AY76" s="36"/>
      <c r="AZ76" s="36"/>
      <c r="BA76" s="36"/>
      <c r="BB76" s="36"/>
      <c r="BC76" s="48"/>
      <c r="BD76" s="48"/>
      <c r="BE76" s="48"/>
      <c r="BF76" s="48"/>
      <c r="BG76" s="48"/>
      <c r="BH76" s="48"/>
      <c r="BI76" s="48"/>
      <c r="BJ76" s="48"/>
      <c r="BK76" s="48"/>
    </row>
    <row r="77" spans="17:63" ht="30" customHeight="1" thickBot="1" thickTop="1">
      <c r="Q77" s="639" t="s">
        <v>21</v>
      </c>
      <c r="R77" s="640"/>
      <c r="S77" s="471">
        <f>SUM(S74:S76)</f>
        <v>0</v>
      </c>
      <c r="T77" s="305" t="s">
        <v>189</v>
      </c>
      <c r="U77" s="468">
        <f>R66-S66</f>
        <v>0</v>
      </c>
      <c r="V77" s="294" t="s">
        <v>199</v>
      </c>
      <c r="W77" s="295" t="s">
        <v>200</v>
      </c>
      <c r="X77" s="306"/>
      <c r="Y77" s="307"/>
      <c r="Z77" s="160"/>
      <c r="AA77" s="160"/>
      <c r="AB77" s="160"/>
      <c r="AP77" s="66"/>
      <c r="AQ77" s="66"/>
      <c r="AR77" s="66"/>
      <c r="AS77" s="66"/>
      <c r="AT77" s="66"/>
      <c r="AU77" s="66"/>
      <c r="AV77" s="66"/>
      <c r="AW77" s="66"/>
      <c r="AX77" s="30"/>
      <c r="AY77" s="36"/>
      <c r="AZ77" s="36"/>
      <c r="BA77" s="36"/>
      <c r="BB77" s="36"/>
      <c r="BC77" s="66"/>
      <c r="BD77" s="30"/>
      <c r="BE77" s="66"/>
      <c r="BF77" s="30"/>
      <c r="BG77" s="66"/>
      <c r="BH77" s="30"/>
      <c r="BI77" s="66"/>
      <c r="BJ77" s="66"/>
      <c r="BK77" s="66"/>
    </row>
    <row r="78" spans="17:56" ht="30" customHeight="1">
      <c r="Q78" s="302"/>
      <c r="R78" s="302"/>
      <c r="S78" s="472"/>
      <c r="T78" s="470"/>
      <c r="U78" s="468"/>
      <c r="V78" s="294"/>
      <c r="W78" s="295"/>
      <c r="X78" s="290"/>
      <c r="Y78" s="290"/>
      <c r="Z78" s="160"/>
      <c r="AA78" s="160"/>
      <c r="AB78" s="160"/>
      <c r="AP78" s="29"/>
      <c r="AQ78" s="29"/>
      <c r="AR78" s="29"/>
      <c r="AS78" s="29"/>
      <c r="AT78" s="29"/>
      <c r="AU78" s="29"/>
      <c r="AV78" s="29"/>
      <c r="AW78" s="29"/>
      <c r="AX78" s="30"/>
      <c r="AY78" s="36"/>
      <c r="AZ78" s="36"/>
      <c r="BA78" s="36"/>
      <c r="BB78" s="36"/>
      <c r="BC78" s="36"/>
      <c r="BD78" s="36"/>
    </row>
    <row r="79" spans="17:54" ht="30" customHeight="1">
      <c r="Q79" s="160"/>
      <c r="R79" s="302"/>
      <c r="S79" s="472"/>
      <c r="T79" s="305" t="s">
        <v>190</v>
      </c>
      <c r="U79" s="468">
        <f>SUM(X60:X69)</f>
        <v>0</v>
      </c>
      <c r="V79" s="294" t="s">
        <v>191</v>
      </c>
      <c r="W79" s="295" t="s">
        <v>192</v>
      </c>
      <c r="X79" s="290"/>
      <c r="Y79" s="290"/>
      <c r="Z79" s="160"/>
      <c r="AA79" s="160"/>
      <c r="AB79" s="160"/>
      <c r="AP79" s="29"/>
      <c r="AQ79" s="29"/>
      <c r="AR79" s="29"/>
      <c r="AS79" s="29"/>
      <c r="AT79" s="29"/>
      <c r="AU79" s="29"/>
      <c r="AV79" s="29"/>
      <c r="AW79" s="29"/>
      <c r="AX79" s="30"/>
      <c r="AY79" s="36"/>
      <c r="AZ79" s="36"/>
      <c r="BA79" s="36"/>
      <c r="BB79" s="36"/>
    </row>
    <row r="80" spans="17:54" ht="30" customHeight="1">
      <c r="Q80" s="160"/>
      <c r="R80" s="160"/>
      <c r="S80" s="160"/>
      <c r="T80" s="292"/>
      <c r="U80" s="293"/>
      <c r="V80" s="294"/>
      <c r="W80" s="295"/>
      <c r="X80" s="290"/>
      <c r="Y80" s="290"/>
      <c r="Z80" s="160"/>
      <c r="AA80" s="160"/>
      <c r="AB80" s="160"/>
      <c r="AP80" s="29"/>
      <c r="AQ80" s="29"/>
      <c r="AR80" s="29"/>
      <c r="AS80" s="29"/>
      <c r="AT80" s="29"/>
      <c r="AU80" s="29"/>
      <c r="AV80" s="29"/>
      <c r="AW80" s="29"/>
      <c r="AX80" s="30"/>
      <c r="AY80" s="36"/>
      <c r="AZ80" s="36"/>
      <c r="BA80" s="36"/>
      <c r="BB80" s="36"/>
    </row>
    <row r="81" spans="17:54" ht="30" customHeight="1">
      <c r="Q81" s="160"/>
      <c r="R81" s="160"/>
      <c r="S81" s="160"/>
      <c r="T81" s="308"/>
      <c r="U81" s="293"/>
      <c r="V81" s="294"/>
      <c r="W81" s="295"/>
      <c r="X81" s="290"/>
      <c r="Y81" s="290"/>
      <c r="Z81" s="160"/>
      <c r="AA81" s="160"/>
      <c r="AB81" s="160"/>
      <c r="AP81" s="29"/>
      <c r="AQ81" s="29"/>
      <c r="AR81" s="29"/>
      <c r="AS81" s="29"/>
      <c r="AT81" s="29"/>
      <c r="AU81" s="29"/>
      <c r="AV81" s="29"/>
      <c r="AW81" s="29"/>
      <c r="AX81" s="48"/>
      <c r="AY81" s="36"/>
      <c r="AZ81" s="36"/>
      <c r="BA81" s="36"/>
      <c r="BB81" s="36"/>
    </row>
    <row r="82" spans="17:63" ht="30" customHeight="1" thickBot="1">
      <c r="Q82" s="160"/>
      <c r="R82" s="160"/>
      <c r="S82" s="160"/>
      <c r="T82" s="292"/>
      <c r="U82" s="309"/>
      <c r="V82" s="310"/>
      <c r="W82" s="311"/>
      <c r="X82" s="290"/>
      <c r="Y82" s="290"/>
      <c r="Z82" s="160"/>
      <c r="AA82" s="160"/>
      <c r="AB82" s="160"/>
      <c r="AP82" s="48"/>
      <c r="AQ82" s="48"/>
      <c r="AR82" s="48"/>
      <c r="AS82" s="48"/>
      <c r="AT82" s="48"/>
      <c r="AU82" s="48"/>
      <c r="AV82" s="48"/>
      <c r="AW82" s="48"/>
      <c r="AX82" s="30"/>
      <c r="AY82" s="36"/>
      <c r="AZ82" s="36"/>
      <c r="BA82" s="36"/>
      <c r="BB82" s="36"/>
      <c r="BC82" s="36"/>
      <c r="BD82" s="36"/>
      <c r="BE82" s="36"/>
      <c r="BF82" s="36"/>
      <c r="BG82" s="36"/>
      <c r="BH82" s="36"/>
      <c r="BI82" s="42"/>
      <c r="BJ82" s="42"/>
      <c r="BK82" s="42"/>
    </row>
    <row r="83" spans="16:63" ht="30" customHeight="1" thickBot="1" thickTop="1">
      <c r="P83" s="312" t="s">
        <v>193</v>
      </c>
      <c r="Q83" s="641"/>
      <c r="R83" s="642"/>
      <c r="S83" s="394" t="str">
        <f>事業類型</f>
        <v>革新的サービス</v>
      </c>
      <c r="T83" s="292"/>
      <c r="U83" s="607" t="s">
        <v>304</v>
      </c>
      <c r="V83" s="608"/>
      <c r="W83" s="608"/>
      <c r="X83" s="609"/>
      <c r="Y83" s="290"/>
      <c r="Z83" s="160"/>
      <c r="AA83" s="160"/>
      <c r="AB83" s="160"/>
      <c r="AP83" s="30"/>
      <c r="AQ83" s="30"/>
      <c r="AR83" s="66"/>
      <c r="AS83" s="30"/>
      <c r="AT83" s="30"/>
      <c r="AU83" s="66"/>
      <c r="AV83" s="30"/>
      <c r="AW83" s="30"/>
      <c r="AX83" s="36"/>
      <c r="AY83" s="36"/>
      <c r="AZ83" s="36"/>
      <c r="BA83" s="36"/>
      <c r="BB83" s="36"/>
      <c r="BC83" s="36"/>
      <c r="BD83" s="36"/>
      <c r="BE83" s="36"/>
      <c r="BF83" s="36"/>
      <c r="BG83" s="36"/>
      <c r="BH83" s="36"/>
      <c r="BI83" s="42"/>
      <c r="BJ83" s="42"/>
      <c r="BK83" s="42"/>
    </row>
    <row r="84" spans="16:63" ht="30" customHeight="1" thickBot="1">
      <c r="P84" s="314"/>
      <c r="Q84" s="629" t="s">
        <v>181</v>
      </c>
      <c r="R84" s="630"/>
      <c r="S84" s="473">
        <f>IF(V60="○",MIN(MIN($U$75,$U$77,$U$79),X60),0)</f>
        <v>0</v>
      </c>
      <c r="T84" s="631" t="s">
        <v>201</v>
      </c>
      <c r="U84" s="610"/>
      <c r="V84" s="611"/>
      <c r="W84" s="611"/>
      <c r="X84" s="612"/>
      <c r="Z84" s="313"/>
      <c r="AA84" s="313"/>
      <c r="AB84" s="160"/>
      <c r="AP84" s="36"/>
      <c r="AQ84" s="36"/>
      <c r="AR84" s="36"/>
      <c r="AS84" s="65"/>
      <c r="AT84" s="65"/>
      <c r="AU84" s="65"/>
      <c r="AV84" s="65"/>
      <c r="AW84" s="36"/>
      <c r="AY84" s="36"/>
      <c r="BC84" s="36"/>
      <c r="BD84" s="36"/>
      <c r="BE84" s="36"/>
      <c r="BF84" s="36"/>
      <c r="BG84" s="36"/>
      <c r="BH84" s="36"/>
      <c r="BI84" s="42"/>
      <c r="BJ84" s="42"/>
      <c r="BK84" s="42"/>
    </row>
    <row r="85" spans="16:60" ht="30" customHeight="1" thickBot="1">
      <c r="P85" s="315"/>
      <c r="Q85" s="629" t="s">
        <v>185</v>
      </c>
      <c r="R85" s="630"/>
      <c r="S85" s="474">
        <f>IF(V61="○",MIN(MIN(U75,U77,U79)-S84,X61),0)</f>
        <v>0</v>
      </c>
      <c r="T85" s="631"/>
      <c r="U85" s="610"/>
      <c r="V85" s="611"/>
      <c r="W85" s="611"/>
      <c r="X85" s="612"/>
      <c r="Z85" s="313"/>
      <c r="AA85" s="313"/>
      <c r="AB85" s="160"/>
      <c r="AY85" s="36"/>
      <c r="BC85" s="36"/>
      <c r="BD85" s="36"/>
      <c r="BE85" s="36"/>
      <c r="BF85" s="36"/>
      <c r="BG85" s="36"/>
      <c r="BH85" s="36"/>
    </row>
    <row r="86" spans="16:58" ht="30" customHeight="1" thickBot="1">
      <c r="P86" s="160"/>
      <c r="Q86" s="660" t="s">
        <v>188</v>
      </c>
      <c r="R86" s="661"/>
      <c r="S86" s="356">
        <f>MIN(MIN(U75,U77,U79)-SUM(S84:S85),5000000-S76)</f>
        <v>0</v>
      </c>
      <c r="U86" s="613"/>
      <c r="V86" s="614"/>
      <c r="W86" s="614"/>
      <c r="X86" s="615"/>
      <c r="Z86" s="313"/>
      <c r="AA86" s="313"/>
      <c r="AB86" s="160"/>
      <c r="AY86" s="36"/>
      <c r="AZ86" s="36"/>
      <c r="BA86" s="36"/>
      <c r="BB86" s="36"/>
      <c r="BC86" s="36"/>
      <c r="BD86" s="36"/>
      <c r="BE86" s="36"/>
      <c r="BF86" s="36"/>
    </row>
    <row r="87" spans="16:58" ht="30" customHeight="1" thickBot="1">
      <c r="P87" s="160"/>
      <c r="Q87" s="653" t="s">
        <v>21</v>
      </c>
      <c r="R87" s="654"/>
      <c r="S87" s="475">
        <f>SUM(S84:S86)</f>
        <v>0</v>
      </c>
      <c r="U87" s="20"/>
      <c r="Z87" s="313"/>
      <c r="AA87" s="313"/>
      <c r="AB87" s="160"/>
      <c r="AX87" s="36"/>
      <c r="BC87" s="36"/>
      <c r="BD87" s="36"/>
      <c r="BE87" s="36"/>
      <c r="BF87" s="36"/>
    </row>
    <row r="88" spans="21:58" ht="30" customHeight="1" thickTop="1">
      <c r="U88" s="316"/>
      <c r="V88" s="305"/>
      <c r="W88" s="302"/>
      <c r="X88" s="302"/>
      <c r="Y88" s="215"/>
      <c r="Z88" s="160"/>
      <c r="AA88" s="160"/>
      <c r="AB88" s="160"/>
      <c r="AP88" s="36"/>
      <c r="AQ88" s="36"/>
      <c r="AR88" s="36"/>
      <c r="AS88" s="65"/>
      <c r="AT88" s="65"/>
      <c r="AU88" s="65"/>
      <c r="AV88" s="65"/>
      <c r="AW88" s="36"/>
      <c r="AX88" s="36"/>
      <c r="BC88" s="36"/>
      <c r="BD88" s="36"/>
      <c r="BE88" s="36"/>
      <c r="BF88" s="36"/>
    </row>
    <row r="89" spans="17:58" ht="30" customHeight="1">
      <c r="Q89" s="160"/>
      <c r="R89" s="160"/>
      <c r="S89" s="160"/>
      <c r="T89" s="317"/>
      <c r="Y89" s="160"/>
      <c r="Z89" s="160"/>
      <c r="AA89" s="160"/>
      <c r="AB89" s="160"/>
      <c r="AP89" s="36"/>
      <c r="AQ89" s="36"/>
      <c r="AR89" s="36"/>
      <c r="AS89" s="65"/>
      <c r="AT89" s="65"/>
      <c r="AU89" s="65"/>
      <c r="AV89" s="65"/>
      <c r="AW89" s="36"/>
      <c r="AX89" s="36"/>
      <c r="AY89" s="36"/>
      <c r="BC89" s="36"/>
      <c r="BD89" s="36"/>
      <c r="BE89" s="36"/>
      <c r="BF89" s="36"/>
    </row>
    <row r="90" spans="20:58" ht="30" customHeight="1">
      <c r="T90" s="317"/>
      <c r="Y90" s="160"/>
      <c r="Z90" s="160"/>
      <c r="AA90" s="160"/>
      <c r="AB90" s="160"/>
      <c r="AP90" s="36"/>
      <c r="AQ90" s="36"/>
      <c r="AR90" s="36"/>
      <c r="AS90" s="65"/>
      <c r="AT90" s="65"/>
      <c r="AU90" s="65"/>
      <c r="AV90" s="65"/>
      <c r="AW90" s="36"/>
      <c r="AX90" s="36"/>
      <c r="BC90" s="36"/>
      <c r="BD90" s="36"/>
      <c r="BE90" s="36"/>
      <c r="BF90" s="36"/>
    </row>
    <row r="91" spans="20:59" ht="30" customHeight="1">
      <c r="T91" s="317"/>
      <c r="Y91" s="160"/>
      <c r="Z91" s="160"/>
      <c r="AA91" s="160"/>
      <c r="AB91" s="160"/>
      <c r="AP91" s="36"/>
      <c r="AQ91" s="36"/>
      <c r="AR91" s="36"/>
      <c r="AS91" s="65"/>
      <c r="AT91" s="65"/>
      <c r="AU91" s="65"/>
      <c r="AV91" s="65"/>
      <c r="AW91" s="36"/>
      <c r="AX91" s="36"/>
      <c r="BC91" s="36"/>
      <c r="BD91" s="36"/>
      <c r="BE91" s="36"/>
      <c r="BF91" s="36"/>
      <c r="BG91" s="36"/>
    </row>
    <row r="92" spans="20:59" ht="30" customHeight="1">
      <c r="T92" s="302"/>
      <c r="Y92" s="160"/>
      <c r="Z92" s="160"/>
      <c r="AA92" s="160"/>
      <c r="AB92" s="160"/>
      <c r="AG92" s="36"/>
      <c r="AP92" s="36"/>
      <c r="AQ92" s="36"/>
      <c r="AR92" s="36"/>
      <c r="AS92" s="65"/>
      <c r="AT92" s="65"/>
      <c r="AU92" s="65"/>
      <c r="AV92" s="65"/>
      <c r="AW92" s="36"/>
      <c r="AX92" s="36"/>
      <c r="BC92" s="36"/>
      <c r="BD92" s="36"/>
      <c r="BE92" s="36"/>
      <c r="BF92" s="36"/>
      <c r="BG92" s="36"/>
    </row>
    <row r="93" spans="20:59" ht="30" customHeight="1">
      <c r="T93" s="302"/>
      <c r="U93" s="20"/>
      <c r="V93" s="20"/>
      <c r="W93" s="252"/>
      <c r="X93" s="20"/>
      <c r="Y93" s="160"/>
      <c r="Z93" s="160"/>
      <c r="AA93" s="160"/>
      <c r="AB93" s="160"/>
      <c r="AG93" s="36"/>
      <c r="AP93" s="36"/>
      <c r="AQ93" s="36"/>
      <c r="AR93" s="36"/>
      <c r="AS93" s="65"/>
      <c r="AT93" s="65"/>
      <c r="AU93" s="65"/>
      <c r="AV93" s="65"/>
      <c r="AW93" s="36"/>
      <c r="AX93" s="36"/>
      <c r="BC93" s="36"/>
      <c r="BD93" s="36"/>
      <c r="BE93" s="36"/>
      <c r="BF93" s="36"/>
      <c r="BG93" s="36"/>
    </row>
    <row r="94" spans="20:59" ht="30" customHeight="1">
      <c r="T94" s="160"/>
      <c r="U94" s="318"/>
      <c r="V94" s="160"/>
      <c r="W94" s="252"/>
      <c r="X94" s="252"/>
      <c r="Y94" s="160"/>
      <c r="Z94" s="160"/>
      <c r="AA94" s="160"/>
      <c r="AB94" s="160"/>
      <c r="AG94" s="36"/>
      <c r="AP94" s="36"/>
      <c r="AQ94" s="36"/>
      <c r="AR94" s="36"/>
      <c r="AS94" s="65"/>
      <c r="AT94" s="65"/>
      <c r="AU94" s="65"/>
      <c r="AV94" s="65"/>
      <c r="AW94" s="36"/>
      <c r="AX94" s="36"/>
      <c r="BC94" s="36"/>
      <c r="BD94" s="36"/>
      <c r="BE94" s="36"/>
      <c r="BF94" s="36"/>
      <c r="BG94" s="36"/>
    </row>
    <row r="95" spans="17:62" ht="30" customHeight="1">
      <c r="Q95" s="160"/>
      <c r="R95" s="160"/>
      <c r="S95" s="160"/>
      <c r="T95" s="160"/>
      <c r="U95" s="160"/>
      <c r="V95" s="160"/>
      <c r="W95" s="252"/>
      <c r="X95" s="252"/>
      <c r="Y95" s="160"/>
      <c r="Z95" s="160"/>
      <c r="AA95" s="160"/>
      <c r="AB95" s="160"/>
      <c r="AG95" s="36"/>
      <c r="AP95" s="36"/>
      <c r="AQ95" s="36"/>
      <c r="AR95" s="36"/>
      <c r="AS95" s="65"/>
      <c r="AT95" s="65"/>
      <c r="AU95" s="65"/>
      <c r="AV95" s="65"/>
      <c r="AW95" s="36"/>
      <c r="AX95" s="36"/>
      <c r="BC95" s="36"/>
      <c r="BD95" s="36"/>
      <c r="BE95" s="36"/>
      <c r="BF95" s="36"/>
      <c r="BG95" s="36"/>
      <c r="BH95" s="36"/>
      <c r="BI95" s="36"/>
      <c r="BJ95" s="36"/>
    </row>
    <row r="96" spans="17:62" ht="30" customHeight="1">
      <c r="Q96" s="160"/>
      <c r="R96" s="160"/>
      <c r="S96" s="160"/>
      <c r="T96" s="160"/>
      <c r="U96" s="160"/>
      <c r="V96" s="160"/>
      <c r="W96" s="252"/>
      <c r="X96" s="252"/>
      <c r="Y96" s="160"/>
      <c r="Z96" s="160"/>
      <c r="AA96" s="160"/>
      <c r="AB96" s="160"/>
      <c r="AG96" s="36"/>
      <c r="AP96" s="36"/>
      <c r="AQ96" s="36"/>
      <c r="AR96" s="36"/>
      <c r="AS96" s="65"/>
      <c r="AT96" s="65"/>
      <c r="AU96" s="65"/>
      <c r="AV96" s="65"/>
      <c r="AW96" s="36"/>
      <c r="AX96" s="36"/>
      <c r="BC96" s="36"/>
      <c r="BD96" s="36"/>
      <c r="BE96" s="36"/>
      <c r="BF96" s="36"/>
      <c r="BG96" s="36"/>
      <c r="BH96" s="36"/>
      <c r="BI96" s="36"/>
      <c r="BJ96" s="36"/>
    </row>
    <row r="97" spans="17:62" ht="30" customHeight="1">
      <c r="Q97" s="160"/>
      <c r="R97" s="160"/>
      <c r="S97" s="160"/>
      <c r="T97" s="160"/>
      <c r="U97" s="160"/>
      <c r="V97" s="160"/>
      <c r="W97" s="252"/>
      <c r="X97" s="252"/>
      <c r="Y97" s="160"/>
      <c r="Z97" s="160"/>
      <c r="AA97" s="160"/>
      <c r="AB97" s="160"/>
      <c r="AM97" s="36"/>
      <c r="AN97" s="36"/>
      <c r="AO97" s="36"/>
      <c r="AP97" s="36"/>
      <c r="AQ97" s="36"/>
      <c r="AR97" s="36"/>
      <c r="AS97" s="65"/>
      <c r="AT97" s="65"/>
      <c r="AU97" s="65"/>
      <c r="AV97" s="65"/>
      <c r="AW97" s="36"/>
      <c r="AX97" s="36"/>
      <c r="BC97" s="36"/>
      <c r="BD97" s="36"/>
      <c r="BE97" s="36"/>
      <c r="BF97" s="36"/>
      <c r="BG97" s="36"/>
      <c r="BH97" s="36"/>
      <c r="BI97" s="36"/>
      <c r="BJ97" s="36"/>
    </row>
    <row r="98" spans="17:65" ht="30" customHeight="1">
      <c r="Q98" s="160"/>
      <c r="R98" s="160"/>
      <c r="S98" s="160"/>
      <c r="T98" s="160"/>
      <c r="U98" s="160"/>
      <c r="V98" s="160"/>
      <c r="W98" s="252"/>
      <c r="X98" s="252"/>
      <c r="Y98" s="160"/>
      <c r="Z98" s="160"/>
      <c r="AA98" s="160"/>
      <c r="AB98" s="160"/>
      <c r="AI98" s="36"/>
      <c r="AJ98" s="36"/>
      <c r="AK98" s="36"/>
      <c r="AL98" s="36"/>
      <c r="AM98" s="36"/>
      <c r="AN98" s="36"/>
      <c r="AO98" s="36"/>
      <c r="AP98" s="36"/>
      <c r="AQ98" s="36"/>
      <c r="AR98" s="36"/>
      <c r="AS98" s="65"/>
      <c r="AT98" s="65"/>
      <c r="AU98" s="65"/>
      <c r="AV98" s="65"/>
      <c r="AW98" s="36"/>
      <c r="AX98" s="36"/>
      <c r="BC98" s="36"/>
      <c r="BD98" s="36"/>
      <c r="BE98" s="36"/>
      <c r="BF98" s="36"/>
      <c r="BG98" s="36"/>
      <c r="BH98" s="36"/>
      <c r="BI98" s="36"/>
      <c r="BJ98" s="36"/>
      <c r="BK98" s="36"/>
      <c r="BL98" s="36"/>
      <c r="BM98" s="36"/>
    </row>
    <row r="99" spans="17:61" ht="30" customHeight="1">
      <c r="Q99" s="160"/>
      <c r="R99" s="160"/>
      <c r="S99" s="160"/>
      <c r="T99" s="160"/>
      <c r="U99" s="160"/>
      <c r="V99" s="160"/>
      <c r="W99" s="252"/>
      <c r="X99" s="252"/>
      <c r="Y99" s="160"/>
      <c r="Z99" s="160"/>
      <c r="AA99" s="160"/>
      <c r="AB99" s="160"/>
      <c r="AI99" s="36"/>
      <c r="AJ99" s="36"/>
      <c r="AK99" s="36"/>
      <c r="AL99" s="36"/>
      <c r="AM99" s="36"/>
      <c r="AN99" s="36"/>
      <c r="AO99" s="36"/>
      <c r="AP99" s="36"/>
      <c r="AQ99" s="36"/>
      <c r="AR99" s="36"/>
      <c r="AS99" s="65"/>
      <c r="AT99" s="65"/>
      <c r="AU99" s="65"/>
      <c r="AV99" s="65"/>
      <c r="AW99" s="36"/>
      <c r="AX99" s="36"/>
      <c r="BC99" s="36"/>
      <c r="BD99" s="36"/>
      <c r="BE99" s="36"/>
      <c r="BF99" s="36"/>
      <c r="BG99" s="36"/>
      <c r="BH99" s="36"/>
      <c r="BI99" s="36"/>
    </row>
    <row r="100" spans="17:50" ht="30" customHeight="1">
      <c r="Q100" s="160"/>
      <c r="R100" s="160"/>
      <c r="S100" s="160"/>
      <c r="T100" s="160"/>
      <c r="U100" s="160"/>
      <c r="V100" s="160"/>
      <c r="W100" s="252"/>
      <c r="X100" s="252"/>
      <c r="Y100" s="160"/>
      <c r="Z100" s="160"/>
      <c r="AA100" s="160"/>
      <c r="AB100" s="160"/>
      <c r="AG100" s="36"/>
      <c r="AI100" s="36"/>
      <c r="AJ100" s="36"/>
      <c r="AK100" s="36"/>
      <c r="AL100" s="36"/>
      <c r="AM100" s="36"/>
      <c r="AN100" s="36"/>
      <c r="AO100" s="36"/>
      <c r="AP100" s="36"/>
      <c r="AQ100" s="36"/>
      <c r="AR100" s="36"/>
      <c r="AS100" s="65"/>
      <c r="AT100" s="65"/>
      <c r="AU100" s="65"/>
      <c r="AV100" s="65"/>
      <c r="AW100" s="36"/>
      <c r="AX100" s="36"/>
    </row>
    <row r="101" spans="28:50" ht="30" customHeight="1">
      <c r="AB101" s="160"/>
      <c r="AI101" s="36"/>
      <c r="AJ101" s="36"/>
      <c r="AK101" s="36"/>
      <c r="AL101" s="36"/>
      <c r="AM101" s="36"/>
      <c r="AN101" s="36"/>
      <c r="AO101" s="36"/>
      <c r="AP101" s="36"/>
      <c r="AQ101" s="36"/>
      <c r="AR101" s="36"/>
      <c r="AS101" s="65"/>
      <c r="AT101" s="65"/>
      <c r="AU101" s="65"/>
      <c r="AV101" s="65"/>
      <c r="AW101" s="36"/>
      <c r="AX101" s="36"/>
    </row>
    <row r="102" spans="28:50" ht="30" customHeight="1">
      <c r="AB102" s="160"/>
      <c r="AI102" s="36"/>
      <c r="AJ102" s="36"/>
      <c r="AK102" s="36"/>
      <c r="AL102" s="36"/>
      <c r="AM102" s="36"/>
      <c r="AN102" s="36"/>
      <c r="AO102" s="36"/>
      <c r="AP102" s="36"/>
      <c r="AQ102" s="36"/>
      <c r="AR102" s="36"/>
      <c r="AS102" s="65"/>
      <c r="AT102" s="65"/>
      <c r="AU102" s="65"/>
      <c r="AV102" s="65"/>
      <c r="AW102" s="36"/>
      <c r="AX102" s="36"/>
    </row>
    <row r="103" spans="28:56" ht="30" customHeight="1">
      <c r="AB103" s="160"/>
      <c r="AI103" s="36"/>
      <c r="AJ103" s="36"/>
      <c r="AK103" s="36"/>
      <c r="AL103" s="36"/>
      <c r="AM103" s="36"/>
      <c r="AN103" s="36"/>
      <c r="AO103" s="36"/>
      <c r="AP103" s="36"/>
      <c r="AQ103" s="36"/>
      <c r="AR103" s="36"/>
      <c r="AS103" s="65"/>
      <c r="AT103" s="65"/>
      <c r="AU103" s="65"/>
      <c r="AV103" s="65"/>
      <c r="AW103" s="36"/>
      <c r="AX103" s="36"/>
      <c r="BC103" s="36"/>
      <c r="BD103" s="36"/>
    </row>
    <row r="104" spans="28:50" ht="30" customHeight="1">
      <c r="AB104" s="160"/>
      <c r="AG104" s="36"/>
      <c r="AI104" s="36"/>
      <c r="AJ104" s="36"/>
      <c r="AK104" s="36"/>
      <c r="AL104" s="36"/>
      <c r="AM104" s="36"/>
      <c r="AN104" s="36"/>
      <c r="AO104" s="36"/>
      <c r="AP104" s="36"/>
      <c r="AQ104" s="36"/>
      <c r="AR104" s="36"/>
      <c r="AS104" s="65"/>
      <c r="AT104" s="65"/>
      <c r="AU104" s="65"/>
      <c r="AV104" s="65"/>
      <c r="AW104" s="36"/>
      <c r="AX104" s="36"/>
    </row>
    <row r="105" spans="28:50" ht="30" customHeight="1">
      <c r="AB105" s="160"/>
      <c r="AG105" s="36"/>
      <c r="AI105" s="36"/>
      <c r="AJ105" s="36"/>
      <c r="AK105" s="36"/>
      <c r="AL105" s="36"/>
      <c r="AM105" s="36"/>
      <c r="AN105" s="36"/>
      <c r="AO105" s="36"/>
      <c r="AP105" s="36"/>
      <c r="AQ105" s="36"/>
      <c r="AR105" s="36"/>
      <c r="AS105" s="65"/>
      <c r="AT105" s="65"/>
      <c r="AU105" s="65"/>
      <c r="AV105" s="65"/>
      <c r="AW105" s="36"/>
      <c r="AX105" s="36"/>
    </row>
    <row r="106" spans="28:49" ht="30" customHeight="1">
      <c r="AB106" s="160"/>
      <c r="AG106" s="36"/>
      <c r="AI106" s="36"/>
      <c r="AJ106" s="36"/>
      <c r="AK106" s="36"/>
      <c r="AL106" s="36"/>
      <c r="AM106" s="36"/>
      <c r="AN106" s="36"/>
      <c r="AO106" s="36"/>
      <c r="AP106" s="36"/>
      <c r="AQ106" s="36"/>
      <c r="AR106" s="36"/>
      <c r="AS106" s="65"/>
      <c r="AT106" s="65"/>
      <c r="AU106" s="65"/>
      <c r="AV106" s="65"/>
      <c r="AW106" s="36"/>
    </row>
    <row r="107" spans="28:49" ht="30" customHeight="1">
      <c r="AB107" s="160"/>
      <c r="AG107" s="36"/>
      <c r="AI107" s="36"/>
      <c r="AJ107" s="36"/>
      <c r="AK107" s="36"/>
      <c r="AL107" s="36"/>
      <c r="AM107" s="36"/>
      <c r="AN107" s="36"/>
      <c r="AO107" s="36"/>
      <c r="AP107" s="36"/>
      <c r="AQ107" s="36"/>
      <c r="AR107" s="36"/>
      <c r="AS107" s="65"/>
      <c r="AT107" s="65"/>
      <c r="AU107" s="65"/>
      <c r="AV107" s="65"/>
      <c r="AW107" s="36"/>
    </row>
    <row r="108" spans="28:50" ht="30" customHeight="1">
      <c r="AB108" s="160"/>
      <c r="AG108" s="36"/>
      <c r="AI108" s="36"/>
      <c r="AJ108" s="36"/>
      <c r="AK108" s="36"/>
      <c r="AL108" s="36"/>
      <c r="AM108" s="36"/>
      <c r="AN108" s="36"/>
      <c r="AO108" s="36"/>
      <c r="AP108" s="36"/>
      <c r="AQ108" s="36"/>
      <c r="AR108" s="36"/>
      <c r="AS108" s="65"/>
      <c r="AT108" s="65"/>
      <c r="AU108" s="65"/>
      <c r="AV108" s="65"/>
      <c r="AW108" s="36"/>
      <c r="AX108" s="36"/>
    </row>
    <row r="109" spans="28:49" ht="30" customHeight="1">
      <c r="AB109" s="160"/>
      <c r="AG109" s="36"/>
      <c r="AH109" s="36"/>
      <c r="AI109" s="36"/>
      <c r="AJ109" s="36"/>
      <c r="AK109" s="36"/>
      <c r="AL109" s="36"/>
      <c r="AM109" s="36"/>
      <c r="AN109" s="36"/>
      <c r="AO109" s="36"/>
      <c r="AP109" s="36"/>
      <c r="AQ109" s="36"/>
      <c r="AR109" s="36"/>
      <c r="AS109" s="65"/>
      <c r="AT109" s="65"/>
      <c r="AU109" s="65"/>
      <c r="AV109" s="65"/>
      <c r="AW109" s="36"/>
    </row>
    <row r="110" spans="28:38" ht="30" customHeight="1">
      <c r="AB110" s="160"/>
      <c r="AG110" s="36"/>
      <c r="AH110" s="36"/>
      <c r="AI110" s="36"/>
      <c r="AJ110" s="36"/>
      <c r="AK110" s="36"/>
      <c r="AL110" s="36"/>
    </row>
    <row r="111" spans="28:34" ht="30" customHeight="1">
      <c r="AB111" s="160"/>
      <c r="AH111" s="36"/>
    </row>
    <row r="112" spans="28:34" ht="30" customHeight="1">
      <c r="AB112" s="160"/>
      <c r="AH112" s="36"/>
    </row>
    <row r="113" spans="28:34" ht="30" customHeight="1">
      <c r="AB113" s="160"/>
      <c r="AH113" s="36"/>
    </row>
    <row r="114" spans="28:34" ht="30" customHeight="1">
      <c r="AB114" s="160"/>
      <c r="AH114" s="36"/>
    </row>
    <row r="115" ht="30" customHeight="1">
      <c r="AH115" s="36"/>
    </row>
    <row r="116" ht="30" customHeight="1">
      <c r="AH116" s="36"/>
    </row>
    <row r="117" ht="30" customHeight="1">
      <c r="AH117" s="36"/>
    </row>
    <row r="118" ht="30" customHeight="1">
      <c r="AH118" s="36"/>
    </row>
    <row r="119" ht="30" customHeight="1">
      <c r="AH119" s="36"/>
    </row>
    <row r="120" ht="30" customHeight="1">
      <c r="AH120" s="36"/>
    </row>
    <row r="121" ht="30" customHeight="1">
      <c r="AH121" s="36"/>
    </row>
    <row r="122" ht="30" customHeight="1">
      <c r="R122" s="36"/>
    </row>
  </sheetData>
  <sheetProtection sheet="1" objects="1" scenarios="1"/>
  <mergeCells count="124">
    <mergeCell ref="AB75:AC75"/>
    <mergeCell ref="AB76:AC76"/>
    <mergeCell ref="A13:A18"/>
    <mergeCell ref="B13:B18"/>
    <mergeCell ref="C13:C18"/>
    <mergeCell ref="D13:D18"/>
    <mergeCell ref="E15:E18"/>
    <mergeCell ref="O65:P65"/>
    <mergeCell ref="L26:M26"/>
    <mergeCell ref="F16:G16"/>
    <mergeCell ref="AA20:AC21"/>
    <mergeCell ref="E13:E14"/>
    <mergeCell ref="H7:M8"/>
    <mergeCell ref="E12:J12"/>
    <mergeCell ref="J15:M15"/>
    <mergeCell ref="F17:G17"/>
    <mergeCell ref="J17:K17"/>
    <mergeCell ref="F15:I15"/>
    <mergeCell ref="Z71:Z72"/>
    <mergeCell ref="AA71:AA72"/>
    <mergeCell ref="O62:P62"/>
    <mergeCell ref="X58:X59"/>
    <mergeCell ref="Z26:Z27"/>
    <mergeCell ref="AA26:AC26"/>
    <mergeCell ref="S71:S72"/>
    <mergeCell ref="O63:P63"/>
    <mergeCell ref="R71:R72"/>
    <mergeCell ref="Z69:Z70"/>
    <mergeCell ref="Y71:Y72"/>
    <mergeCell ref="Z30:Z31"/>
    <mergeCell ref="AS26:AU26"/>
    <mergeCell ref="O60:P60"/>
    <mergeCell ref="O61:P61"/>
    <mergeCell ref="AP26:AR26"/>
    <mergeCell ref="AC38:AC40"/>
    <mergeCell ref="AD41:AD46"/>
    <mergeCell ref="Y69:Y70"/>
    <mergeCell ref="Z67:Z68"/>
    <mergeCell ref="AS8:AU8"/>
    <mergeCell ref="AM8:AO8"/>
    <mergeCell ref="AJ8:AL8"/>
    <mergeCell ref="O28:P28"/>
    <mergeCell ref="O27:P27"/>
    <mergeCell ref="O26:P26"/>
    <mergeCell ref="O25:P25"/>
    <mergeCell ref="O24:P24"/>
    <mergeCell ref="U16:U18"/>
    <mergeCell ref="R16:R18"/>
    <mergeCell ref="Z39:Z40"/>
    <mergeCell ref="AA39:AA40"/>
    <mergeCell ref="Y18:Y19"/>
    <mergeCell ref="Z18:Z19"/>
    <mergeCell ref="AA18:AC19"/>
    <mergeCell ref="Y20:Y21"/>
    <mergeCell ref="AA27:AC27"/>
    <mergeCell ref="AA33:AC33"/>
    <mergeCell ref="AA29:AC29"/>
    <mergeCell ref="Z20:Z21"/>
    <mergeCell ref="AP8:AR8"/>
    <mergeCell ref="AA22:AC23"/>
    <mergeCell ref="Y15:Y16"/>
    <mergeCell ref="AA25:AC25"/>
    <mergeCell ref="J16:K16"/>
    <mergeCell ref="O13:R14"/>
    <mergeCell ref="Y22:Y23"/>
    <mergeCell ref="Z22:Z23"/>
    <mergeCell ref="F13:M14"/>
    <mergeCell ref="AI8:AI9"/>
    <mergeCell ref="O30:P30"/>
    <mergeCell ref="V16:V18"/>
    <mergeCell ref="P38:P40"/>
    <mergeCell ref="Q38:Q40"/>
    <mergeCell ref="R38:R40"/>
    <mergeCell ref="S38:S40"/>
    <mergeCell ref="O23:P23"/>
    <mergeCell ref="O19:P19"/>
    <mergeCell ref="O20:P20"/>
    <mergeCell ref="S67:S68"/>
    <mergeCell ref="R69:R70"/>
    <mergeCell ref="V39:V40"/>
    <mergeCell ref="W39:W40"/>
    <mergeCell ref="X39:X40"/>
    <mergeCell ref="Y39:Y40"/>
    <mergeCell ref="Y49:Y50"/>
    <mergeCell ref="Q86:R86"/>
    <mergeCell ref="T58:T59"/>
    <mergeCell ref="U39:U40"/>
    <mergeCell ref="O29:P29"/>
    <mergeCell ref="O22:P22"/>
    <mergeCell ref="O21:P21"/>
    <mergeCell ref="Q85:R85"/>
    <mergeCell ref="O66:P66"/>
    <mergeCell ref="O64:P64"/>
    <mergeCell ref="S69:S70"/>
    <mergeCell ref="Q76:R76"/>
    <mergeCell ref="T38:T40"/>
    <mergeCell ref="AI26:AI27"/>
    <mergeCell ref="AJ26:AL26"/>
    <mergeCell ref="AM26:AO26"/>
    <mergeCell ref="Q87:R87"/>
    <mergeCell ref="Q73:R73"/>
    <mergeCell ref="Q74:R74"/>
    <mergeCell ref="Q75:R75"/>
    <mergeCell ref="AD38:AD40"/>
    <mergeCell ref="AJ47:AL47"/>
    <mergeCell ref="AJ46:AL46"/>
    <mergeCell ref="AB57:AB59"/>
    <mergeCell ref="Q84:R84"/>
    <mergeCell ref="T84:T85"/>
    <mergeCell ref="AA30:AC30"/>
    <mergeCell ref="AA31:AC31"/>
    <mergeCell ref="V58:V59"/>
    <mergeCell ref="Q77:R77"/>
    <mergeCell ref="Q83:R83"/>
    <mergeCell ref="AA67:AA68"/>
    <mergeCell ref="AA69:AA70"/>
    <mergeCell ref="Z34:Z35"/>
    <mergeCell ref="AA34:AC35"/>
    <mergeCell ref="U83:X86"/>
    <mergeCell ref="AK48:AL48"/>
    <mergeCell ref="AB39:AB40"/>
    <mergeCell ref="AJ45:AL45"/>
    <mergeCell ref="AJ44:AL44"/>
    <mergeCell ref="AJ43:AL43"/>
  </mergeCells>
  <conditionalFormatting sqref="P43 AA44:AA50 AB43:AB50 T43:AA43">
    <cfRule type="expression" priority="48" dxfId="28" stopIfTrue="1">
      <formula>AND(OR($F$21="",$F$21=0),OR($J$21="",$J$21=0),$O$35="○")</formula>
    </cfRule>
  </conditionalFormatting>
  <conditionalFormatting sqref="AA48">
    <cfRule type="expression" priority="51" dxfId="28" stopIfTrue="1">
      <formula>AND(OR(#REF!="",#REF!=0),OR(#REF!="",#REF!=0),経費明細表!#REF!="○")</formula>
    </cfRule>
  </conditionalFormatting>
  <conditionalFormatting sqref="P44 T44:AB44">
    <cfRule type="expression" priority="52" dxfId="28" stopIfTrue="1">
      <formula>AND(OR($F$22="",$F$22=0),OR($J$22="",$J$22=0),$O$36="○")</formula>
    </cfRule>
  </conditionalFormatting>
  <conditionalFormatting sqref="P45:P46 T45:AB45">
    <cfRule type="expression" priority="53" dxfId="28" stopIfTrue="1">
      <formula>AND(OR($F$23="",$F$23=0),OR($J$23="",$J$23=0),$O$37="○")</formula>
    </cfRule>
  </conditionalFormatting>
  <conditionalFormatting sqref="J19:M19">
    <cfRule type="expression" priority="30" dxfId="4" stopIfTrue="1">
      <formula>$P$41="×"</formula>
    </cfRule>
  </conditionalFormatting>
  <conditionalFormatting sqref="J20:M20">
    <cfRule type="expression" priority="29" dxfId="4" stopIfTrue="1">
      <formula>$P$42="×"</formula>
    </cfRule>
  </conditionalFormatting>
  <conditionalFormatting sqref="J21:M21">
    <cfRule type="expression" priority="28" dxfId="4" stopIfTrue="1">
      <formula>$P$43="×"</formula>
    </cfRule>
  </conditionalFormatting>
  <conditionalFormatting sqref="J22:M22">
    <cfRule type="expression" priority="27" dxfId="4" stopIfTrue="1">
      <formula>$P$44="×"</formula>
    </cfRule>
  </conditionalFormatting>
  <conditionalFormatting sqref="J23:M24">
    <cfRule type="expression" priority="26" dxfId="4" stopIfTrue="1">
      <formula>$P$45="×"</formula>
    </cfRule>
  </conditionalFormatting>
  <conditionalFormatting sqref="Z60 Y75:AA75 Z62:Z66">
    <cfRule type="expression" priority="43" dxfId="29" stopIfTrue="1">
      <formula>$AB$75&lt;&gt;""</formula>
    </cfRule>
  </conditionalFormatting>
  <conditionalFormatting sqref="Z60:Z66 Y73:AA76">
    <cfRule type="expression" priority="44" dxfId="29" stopIfTrue="1">
      <formula>$AB$76&lt;&gt;""</formula>
    </cfRule>
  </conditionalFormatting>
  <conditionalFormatting sqref="Z18:Z23 Z26 Z30 AD41 U41:AB50 P41:P50">
    <cfRule type="cellIs" priority="42" dxfId="4" operator="equal" stopIfTrue="1">
      <formula>"×"</formula>
    </cfRule>
  </conditionalFormatting>
  <conditionalFormatting sqref="R47:S47">
    <cfRule type="expression" priority="250" dxfId="4" stopIfTrue="1">
      <formula>$Z$22="×"</formula>
    </cfRule>
  </conditionalFormatting>
  <conditionalFormatting sqref="P46 T46:AB46">
    <cfRule type="expression" priority="305" dxfId="28" stopIfTrue="1">
      <formula>AND(OR($F$24="",$F$24=0),OR($J$24="",$J$24=0),$O$42="○")</formula>
    </cfRule>
  </conditionalFormatting>
  <conditionalFormatting sqref="J24:M24">
    <cfRule type="expression" priority="346" dxfId="4" stopIfTrue="1">
      <formula>$P$46="×"</formula>
    </cfRule>
  </conditionalFormatting>
  <conditionalFormatting sqref="Z34">
    <cfRule type="cellIs" priority="1" dxfId="4" operator="equal" stopIfTrue="1">
      <formula>"×"</formula>
    </cfRule>
  </conditionalFormatting>
  <conditionalFormatting sqref="P41:P50">
    <cfRule type="expression" priority="372" dxfId="28" stopIfTrue="1">
      <formula>AND(OR(経費明細表!#REF!="",経費明細表!#REF!=0),OR(経費明細表!#REF!="",経費明細表!#REF!=0),$O$41="○")</formula>
    </cfRule>
  </conditionalFormatting>
  <conditionalFormatting sqref="L25">
    <cfRule type="expression" priority="395" dxfId="4" stopIfTrue="1">
      <formula>$AU$34="×"</formula>
    </cfRule>
  </conditionalFormatting>
  <conditionalFormatting sqref="M25">
    <cfRule type="expression" priority="396" dxfId="4" stopIfTrue="1">
      <formula>$AU$35="×"</formula>
    </cfRule>
  </conditionalFormatting>
  <conditionalFormatting sqref="P41 W42:W50 T41:AB41">
    <cfRule type="expression" priority="401" dxfId="28" stopIfTrue="1">
      <formula>AND(OR($F$19="",$F$19=0),OR($J$19="",$J$19=0),$O$29="○")</formula>
    </cfRule>
  </conditionalFormatting>
  <conditionalFormatting sqref="Q42:S46">
    <cfRule type="expression" priority="413" dxfId="28" stopIfTrue="1">
      <formula>AND(OR($F$19="",$F$19=0),OR($J$19="",$J24=0),$O$29="○")</formula>
    </cfRule>
  </conditionalFormatting>
  <conditionalFormatting sqref="Q41:S41">
    <cfRule type="expression" priority="417" dxfId="28" stopIfTrue="1">
      <formula>AND(OR($F$19="",$F$19=0),OR($J$19="",経費明細表!#REF!=0),$O$29="○")</formula>
    </cfRule>
  </conditionalFormatting>
  <conditionalFormatting sqref="P42 X43:X50 T42:AB42">
    <cfRule type="expression" priority="423" dxfId="30" stopIfTrue="1">
      <formula>AND(OR($F$20="",$F$20=0),OR($J$20="",$J$20=0),$O$30="○")</formula>
    </cfRule>
  </conditionalFormatting>
  <dataValidations count="2">
    <dataValidation allowBlank="1" showInputMessage="1" showErrorMessage="1" imeMode="halfAlpha" sqref="L25 H25"/>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S28"/>
  <sheetViews>
    <sheetView showGridLines="0" zoomScaleSheetLayoutView="100" zoomScalePageLayoutView="0" workbookViewId="0" topLeftCell="A1">
      <pane ySplit="3" topLeftCell="A4" activePane="bottomLeft" state="frozen"/>
      <selection pane="topLeft" activeCell="M8" sqref="M8"/>
      <selection pane="bottomLeft" activeCell="A1" sqref="A1"/>
    </sheetView>
  </sheetViews>
  <sheetFormatPr defaultColWidth="9.140625" defaultRowHeight="15"/>
  <cols>
    <col min="1" max="1" width="8.421875" style="77" customWidth="1"/>
    <col min="2" max="4" width="3.7109375" style="79" customWidth="1"/>
    <col min="5" max="5" width="16.421875" style="78" customWidth="1"/>
    <col min="6" max="6" width="16.140625" style="1" customWidth="1"/>
    <col min="7" max="7" width="9.140625" style="79" customWidth="1"/>
    <col min="8" max="8" width="6.421875" style="77" customWidth="1"/>
    <col min="9" max="13" width="15.140625" style="79" customWidth="1"/>
    <col min="14" max="14" width="5.28125" style="77" customWidth="1"/>
    <col min="15" max="15" width="4.57421875" style="77" customWidth="1"/>
    <col min="16" max="16" width="15.28125" style="79" customWidth="1"/>
    <col min="17" max="17" width="15.28125" style="80" customWidth="1"/>
    <col min="18" max="18" width="15.28125" style="79" customWidth="1"/>
    <col min="19" max="16384" width="9.00390625" style="79" customWidth="1"/>
  </cols>
  <sheetData>
    <row r="1" ht="13.5"/>
    <row r="2" spans="2:4" ht="13.5">
      <c r="B2" s="786" t="s">
        <v>100</v>
      </c>
      <c r="C2" s="786"/>
      <c r="D2" s="786"/>
    </row>
    <row r="3" ht="13.5"/>
    <row r="4" spans="1:6" ht="13.5" customHeight="1">
      <c r="A4" s="787" t="s">
        <v>244</v>
      </c>
      <c r="B4" s="787"/>
      <c r="C4" s="787"/>
      <c r="D4" s="787"/>
      <c r="E4" s="787"/>
      <c r="F4" s="77"/>
    </row>
    <row r="5" spans="1:6" ht="13.5" customHeight="1">
      <c r="A5" s="81"/>
      <c r="B5" s="81"/>
      <c r="C5" s="81"/>
      <c r="D5" s="81"/>
      <c r="E5" s="82"/>
      <c r="F5" s="77"/>
    </row>
    <row r="6" spans="1:8" ht="13.5" customHeight="1">
      <c r="A6" s="81"/>
      <c r="B6" s="83" t="s">
        <v>97</v>
      </c>
      <c r="C6" s="84"/>
      <c r="D6" s="85"/>
      <c r="E6" s="86"/>
      <c r="F6" s="781" t="s">
        <v>14</v>
      </c>
      <c r="G6" s="782"/>
      <c r="H6" s="783"/>
    </row>
    <row r="7" spans="1:8" ht="13.5" customHeight="1">
      <c r="A7" s="81"/>
      <c r="B7" s="81"/>
      <c r="C7" s="81"/>
      <c r="D7" s="81"/>
      <c r="E7" s="82"/>
      <c r="F7" s="792" t="s">
        <v>68</v>
      </c>
      <c r="G7" s="793"/>
      <c r="H7" s="794"/>
    </row>
    <row r="8" spans="1:14" ht="13.5" customHeight="1">
      <c r="A8" s="81"/>
      <c r="B8" s="85"/>
      <c r="C8" s="85"/>
      <c r="D8" s="85"/>
      <c r="E8" s="86"/>
      <c r="F8" s="123"/>
      <c r="M8" s="358" t="s">
        <v>250</v>
      </c>
      <c r="N8" s="87"/>
    </row>
    <row r="9" spans="1:12" ht="13.5" customHeight="1">
      <c r="A9" s="81"/>
      <c r="B9" s="121"/>
      <c r="C9" s="121"/>
      <c r="D9" s="121"/>
      <c r="E9" s="124"/>
      <c r="F9" s="123"/>
      <c r="I9" s="88" t="s">
        <v>25</v>
      </c>
      <c r="J9" s="1">
        <f>IF('基本情報入力（使い方）'!$C$12="","",'基本情報入力（使い方）'!$C$12)</f>
      </c>
      <c r="K9" s="88"/>
      <c r="L9" s="1"/>
    </row>
    <row r="10" spans="1:14" ht="13.5" customHeight="1" thickBot="1">
      <c r="A10" s="81"/>
      <c r="B10" s="121"/>
      <c r="C10" s="121"/>
      <c r="D10" s="121"/>
      <c r="E10" s="124"/>
      <c r="F10" s="123"/>
      <c r="M10" s="88"/>
      <c r="N10" s="88"/>
    </row>
    <row r="11" spans="1:18" ht="27" customHeight="1">
      <c r="A11" s="788" t="s">
        <v>1</v>
      </c>
      <c r="B11" s="790" t="s">
        <v>2</v>
      </c>
      <c r="C11" s="790"/>
      <c r="D11" s="791"/>
      <c r="E11" s="359" t="s">
        <v>3</v>
      </c>
      <c r="F11" s="360" t="s">
        <v>4</v>
      </c>
      <c r="G11" s="89" t="s">
        <v>5</v>
      </c>
      <c r="H11" s="90" t="s">
        <v>6</v>
      </c>
      <c r="I11" s="89" t="s">
        <v>0</v>
      </c>
      <c r="J11" s="89" t="s">
        <v>0</v>
      </c>
      <c r="K11" s="777" t="s">
        <v>7</v>
      </c>
      <c r="L11" s="778"/>
      <c r="M11" s="195" t="s">
        <v>113</v>
      </c>
      <c r="N11" s="784" t="s">
        <v>31</v>
      </c>
      <c r="P11" s="157" t="str">
        <f>"補助対象経費の"&amp;補助名</f>
        <v>補助対象経費の２／３</v>
      </c>
      <c r="Q11" s="762" t="s">
        <v>214</v>
      </c>
      <c r="R11" s="763"/>
    </row>
    <row r="12" spans="1:18" ht="42" customHeight="1" thickBot="1">
      <c r="A12" s="789"/>
      <c r="B12" s="91" t="s">
        <v>8</v>
      </c>
      <c r="C12" s="91" t="s">
        <v>9</v>
      </c>
      <c r="D12" s="92" t="s">
        <v>10</v>
      </c>
      <c r="E12" s="93"/>
      <c r="F12" s="94"/>
      <c r="G12" s="95"/>
      <c r="H12" s="96"/>
      <c r="I12" s="95" t="s">
        <v>11</v>
      </c>
      <c r="J12" s="95" t="s">
        <v>20</v>
      </c>
      <c r="K12" s="97" t="s">
        <v>12</v>
      </c>
      <c r="L12" s="96" t="s">
        <v>19</v>
      </c>
      <c r="M12" s="162" t="s">
        <v>251</v>
      </c>
      <c r="N12" s="785"/>
      <c r="P12" s="158" t="s">
        <v>106</v>
      </c>
      <c r="Q12" s="325" t="s">
        <v>215</v>
      </c>
      <c r="R12" s="326" t="s">
        <v>216</v>
      </c>
    </row>
    <row r="13" spans="1:18" ht="61.5" customHeight="1">
      <c r="A13" s="126">
        <v>1</v>
      </c>
      <c r="B13" s="773"/>
      <c r="C13" s="774"/>
      <c r="D13" s="774"/>
      <c r="E13" s="129"/>
      <c r="F13" s="130"/>
      <c r="G13" s="131"/>
      <c r="H13" s="132"/>
      <c r="I13" s="11">
        <f aca="true" t="shared" si="0" ref="I13:I22">IF(J13="","",ROUNDDOWN(J13*(1+N13/100),0))</f>
      </c>
      <c r="J13" s="139"/>
      <c r="K13" s="11">
        <f aca="true" t="shared" si="1" ref="K13:K22">IF(L13="","",ROUNDDOWN(L13*(1+N13/100),0))</f>
      </c>
      <c r="L13" s="11">
        <f>IF(OR(J13="",G13=""),"",ROUNDDOWN(J13*G13,0))</f>
      </c>
      <c r="M13" s="71">
        <f>L13</f>
      </c>
      <c r="N13" s="141">
        <v>8</v>
      </c>
      <c r="O13" s="79"/>
      <c r="P13" s="170">
        <f aca="true" t="shared" si="2" ref="P13:P22">IF(M13="","",ROUNDDOWN(M13/G13*補助率,0)*G13)</f>
      </c>
      <c r="Q13" s="327">
        <f>IF(M13="","",ROUNDDOWN((P13/$P$23*$P$26),0))</f>
      </c>
      <c r="R13" s="328">
        <f>IF(ISERROR(Q13+P27),"",Q13+P27)</f>
      </c>
    </row>
    <row r="14" spans="1:18" ht="61.5" customHeight="1">
      <c r="A14" s="127">
        <v>2</v>
      </c>
      <c r="B14" s="770"/>
      <c r="C14" s="771"/>
      <c r="D14" s="772"/>
      <c r="E14" s="130"/>
      <c r="F14" s="130"/>
      <c r="G14" s="133"/>
      <c r="H14" s="132"/>
      <c r="I14" s="11">
        <f t="shared" si="0"/>
      </c>
      <c r="J14" s="139"/>
      <c r="K14" s="11">
        <f t="shared" si="1"/>
      </c>
      <c r="L14" s="11">
        <f aca="true" t="shared" si="3" ref="L14:L22">IF(OR(J14="",G14=""),"",ROUNDDOWN(J14*G14,0))</f>
      </c>
      <c r="M14" s="71">
        <f aca="true" t="shared" si="4" ref="M14:M22">L14</f>
      </c>
      <c r="N14" s="141">
        <v>8</v>
      </c>
      <c r="P14" s="169">
        <f t="shared" si="2"/>
      </c>
      <c r="Q14" s="327">
        <f aca="true" t="shared" si="5" ref="Q14:Q22">IF(M14="","",ROUNDDOWN((P14/$P$23*$P$26),0))</f>
      </c>
      <c r="R14" s="329">
        <f aca="true" t="shared" si="6" ref="R14:R22">Q14</f>
      </c>
    </row>
    <row r="15" spans="1:18" ht="61.5" customHeight="1">
      <c r="A15" s="126">
        <v>3</v>
      </c>
      <c r="B15" s="773"/>
      <c r="C15" s="774"/>
      <c r="D15" s="774"/>
      <c r="E15" s="134"/>
      <c r="F15" s="134"/>
      <c r="G15" s="131"/>
      <c r="H15" s="132"/>
      <c r="I15" s="11">
        <f t="shared" si="0"/>
      </c>
      <c r="J15" s="139"/>
      <c r="K15" s="11">
        <f t="shared" si="1"/>
      </c>
      <c r="L15" s="11">
        <f t="shared" si="3"/>
      </c>
      <c r="M15" s="12">
        <f t="shared" si="4"/>
      </c>
      <c r="N15" s="141">
        <v>8</v>
      </c>
      <c r="O15" s="80"/>
      <c r="P15" s="169">
        <f t="shared" si="2"/>
      </c>
      <c r="Q15" s="327">
        <f t="shared" si="5"/>
      </c>
      <c r="R15" s="329">
        <f t="shared" si="6"/>
      </c>
    </row>
    <row r="16" spans="1:18" s="99" customFormat="1" ht="61.5" customHeight="1">
      <c r="A16" s="127">
        <v>4</v>
      </c>
      <c r="B16" s="773"/>
      <c r="C16" s="774"/>
      <c r="D16" s="774"/>
      <c r="E16" s="134"/>
      <c r="F16" s="134"/>
      <c r="G16" s="131"/>
      <c r="H16" s="132"/>
      <c r="I16" s="11">
        <f t="shared" si="0"/>
      </c>
      <c r="J16" s="139"/>
      <c r="K16" s="11">
        <f t="shared" si="1"/>
      </c>
      <c r="L16" s="11">
        <f t="shared" si="3"/>
      </c>
      <c r="M16" s="12">
        <f t="shared" si="4"/>
      </c>
      <c r="N16" s="141">
        <v>8</v>
      </c>
      <c r="O16" s="80"/>
      <c r="P16" s="169">
        <f t="shared" si="2"/>
      </c>
      <c r="Q16" s="327">
        <f t="shared" si="5"/>
      </c>
      <c r="R16" s="329">
        <f t="shared" si="6"/>
      </c>
    </row>
    <row r="17" spans="1:18" ht="61.5" customHeight="1">
      <c r="A17" s="126">
        <v>5</v>
      </c>
      <c r="B17" s="773"/>
      <c r="C17" s="774"/>
      <c r="D17" s="774"/>
      <c r="E17" s="134"/>
      <c r="F17" s="134"/>
      <c r="G17" s="131"/>
      <c r="H17" s="132"/>
      <c r="I17" s="11">
        <f t="shared" si="0"/>
      </c>
      <c r="J17" s="139"/>
      <c r="K17" s="11">
        <f t="shared" si="1"/>
      </c>
      <c r="L17" s="11">
        <f t="shared" si="3"/>
      </c>
      <c r="M17" s="12">
        <f t="shared" si="4"/>
      </c>
      <c r="N17" s="141">
        <v>8</v>
      </c>
      <c r="O17" s="80"/>
      <c r="P17" s="169">
        <f t="shared" si="2"/>
      </c>
      <c r="Q17" s="327">
        <f t="shared" si="5"/>
      </c>
      <c r="R17" s="329">
        <f t="shared" si="6"/>
      </c>
    </row>
    <row r="18" spans="1:18" ht="61.5" customHeight="1">
      <c r="A18" s="127">
        <v>6</v>
      </c>
      <c r="B18" s="773"/>
      <c r="C18" s="774"/>
      <c r="D18" s="774"/>
      <c r="E18" s="134"/>
      <c r="F18" s="134"/>
      <c r="G18" s="131"/>
      <c r="H18" s="132"/>
      <c r="I18" s="11">
        <f t="shared" si="0"/>
      </c>
      <c r="J18" s="139"/>
      <c r="K18" s="11">
        <f t="shared" si="1"/>
      </c>
      <c r="L18" s="11">
        <f t="shared" si="3"/>
      </c>
      <c r="M18" s="12">
        <f t="shared" si="4"/>
      </c>
      <c r="N18" s="141">
        <v>8</v>
      </c>
      <c r="O18" s="80"/>
      <c r="P18" s="169">
        <f t="shared" si="2"/>
      </c>
      <c r="Q18" s="327">
        <f t="shared" si="5"/>
      </c>
      <c r="R18" s="329">
        <f t="shared" si="6"/>
      </c>
    </row>
    <row r="19" spans="1:18" ht="61.5" customHeight="1">
      <c r="A19" s="126">
        <v>7</v>
      </c>
      <c r="B19" s="773"/>
      <c r="C19" s="774"/>
      <c r="D19" s="774"/>
      <c r="E19" s="134"/>
      <c r="F19" s="135"/>
      <c r="G19" s="131"/>
      <c r="H19" s="132"/>
      <c r="I19" s="11">
        <f t="shared" si="0"/>
      </c>
      <c r="J19" s="139"/>
      <c r="K19" s="11">
        <f t="shared" si="1"/>
      </c>
      <c r="L19" s="11">
        <f t="shared" si="3"/>
      </c>
      <c r="M19" s="12">
        <f t="shared" si="4"/>
      </c>
      <c r="N19" s="141">
        <v>8</v>
      </c>
      <c r="O19" s="80"/>
      <c r="P19" s="169">
        <f t="shared" si="2"/>
      </c>
      <c r="Q19" s="327">
        <f t="shared" si="5"/>
      </c>
      <c r="R19" s="329">
        <f t="shared" si="6"/>
      </c>
    </row>
    <row r="20" spans="1:18" s="99" customFormat="1" ht="61.5" customHeight="1">
      <c r="A20" s="127">
        <v>8</v>
      </c>
      <c r="B20" s="773"/>
      <c r="C20" s="774"/>
      <c r="D20" s="774"/>
      <c r="E20" s="134"/>
      <c r="F20" s="134"/>
      <c r="G20" s="131"/>
      <c r="H20" s="132"/>
      <c r="I20" s="11">
        <f t="shared" si="0"/>
      </c>
      <c r="J20" s="139"/>
      <c r="K20" s="11">
        <f t="shared" si="1"/>
      </c>
      <c r="L20" s="11">
        <f t="shared" si="3"/>
      </c>
      <c r="M20" s="12">
        <f t="shared" si="4"/>
      </c>
      <c r="N20" s="141">
        <v>8</v>
      </c>
      <c r="O20" s="100"/>
      <c r="P20" s="169">
        <f t="shared" si="2"/>
      </c>
      <c r="Q20" s="327">
        <f t="shared" si="5"/>
      </c>
      <c r="R20" s="329">
        <f t="shared" si="6"/>
      </c>
    </row>
    <row r="21" spans="1:18" ht="61.5" customHeight="1">
      <c r="A21" s="126">
        <v>9</v>
      </c>
      <c r="B21" s="773"/>
      <c r="C21" s="774"/>
      <c r="D21" s="774"/>
      <c r="E21" s="134"/>
      <c r="F21" s="134"/>
      <c r="G21" s="131"/>
      <c r="H21" s="132"/>
      <c r="I21" s="11">
        <f t="shared" si="0"/>
      </c>
      <c r="J21" s="139"/>
      <c r="K21" s="11">
        <f t="shared" si="1"/>
      </c>
      <c r="L21" s="11">
        <f t="shared" si="3"/>
      </c>
      <c r="M21" s="12">
        <f t="shared" si="4"/>
      </c>
      <c r="N21" s="141">
        <v>8</v>
      </c>
      <c r="P21" s="169">
        <f t="shared" si="2"/>
      </c>
      <c r="Q21" s="327">
        <f t="shared" si="5"/>
      </c>
      <c r="R21" s="329">
        <f t="shared" si="6"/>
      </c>
    </row>
    <row r="22" spans="1:18" ht="61.5" customHeight="1" thickBot="1">
      <c r="A22" s="128">
        <v>10</v>
      </c>
      <c r="B22" s="779"/>
      <c r="C22" s="780"/>
      <c r="D22" s="780"/>
      <c r="E22" s="136"/>
      <c r="F22" s="136"/>
      <c r="G22" s="137"/>
      <c r="H22" s="138"/>
      <c r="I22" s="13">
        <f t="shared" si="0"/>
      </c>
      <c r="J22" s="140"/>
      <c r="K22" s="13">
        <f t="shared" si="1"/>
      </c>
      <c r="L22" s="13">
        <f t="shared" si="3"/>
      </c>
      <c r="M22" s="13">
        <f t="shared" si="4"/>
      </c>
      <c r="N22" s="142">
        <v>8</v>
      </c>
      <c r="P22" s="169">
        <f t="shared" si="2"/>
      </c>
      <c r="Q22" s="327">
        <f t="shared" si="5"/>
      </c>
      <c r="R22" s="329">
        <f t="shared" si="6"/>
      </c>
    </row>
    <row r="23" spans="1:18" ht="21" customHeight="1" thickBot="1">
      <c r="A23" s="775" t="s">
        <v>13</v>
      </c>
      <c r="B23" s="776"/>
      <c r="C23" s="776"/>
      <c r="D23" s="776"/>
      <c r="E23" s="776"/>
      <c r="F23" s="776"/>
      <c r="G23" s="776"/>
      <c r="H23" s="776"/>
      <c r="I23" s="776"/>
      <c r="J23" s="102"/>
      <c r="K23" s="10">
        <f>SUM(K13:K22)</f>
        <v>0</v>
      </c>
      <c r="L23" s="10">
        <f>SUM(L13:L22)</f>
        <v>0</v>
      </c>
      <c r="M23" s="163">
        <f>SUM(M13:M22)</f>
        <v>0</v>
      </c>
      <c r="O23" s="330" t="s">
        <v>21</v>
      </c>
      <c r="P23" s="331">
        <f>SUM(P3:P22)</f>
        <v>0</v>
      </c>
      <c r="Q23" s="332">
        <f>SUM(Q3:Q22)</f>
        <v>0</v>
      </c>
      <c r="R23" s="333">
        <f>SUM(R13:R22)</f>
        <v>0</v>
      </c>
    </row>
    <row r="24" spans="1:19" ht="13.5" customHeight="1" thickBot="1">
      <c r="A24" s="81"/>
      <c r="L24" s="105"/>
      <c r="M24" s="106"/>
      <c r="O24" s="330" t="s">
        <v>217</v>
      </c>
      <c r="P24" s="764">
        <f>MIN(経費明細表!補助上限額,'基本情報入力（使い方）'!E39)</f>
        <v>10000000</v>
      </c>
      <c r="Q24" s="765"/>
      <c r="R24" s="334"/>
      <c r="S24" s="121"/>
    </row>
    <row r="25" spans="2:19" ht="13.5" customHeight="1" thickBot="1">
      <c r="B25" s="79" t="s">
        <v>15</v>
      </c>
      <c r="D25" s="108"/>
      <c r="E25" s="1" t="s">
        <v>26</v>
      </c>
      <c r="H25" s="79"/>
      <c r="M25" s="109"/>
      <c r="O25" s="335" t="s">
        <v>218</v>
      </c>
      <c r="P25" s="764">
        <f>'経費明細表'!I19</f>
        <v>0</v>
      </c>
      <c r="Q25" s="765"/>
      <c r="R25" s="334"/>
      <c r="S25" s="121"/>
    </row>
    <row r="26" spans="1:19" s="1" customFormat="1" ht="13.5" customHeight="1" thickBot="1">
      <c r="A26" s="77"/>
      <c r="B26" s="79" t="s">
        <v>16</v>
      </c>
      <c r="C26" s="79"/>
      <c r="D26" s="79"/>
      <c r="E26" s="1" t="s">
        <v>27</v>
      </c>
      <c r="G26" s="79"/>
      <c r="H26" s="79"/>
      <c r="I26" s="79"/>
      <c r="J26" s="79"/>
      <c r="K26" s="79"/>
      <c r="L26" s="79"/>
      <c r="M26" s="109"/>
      <c r="N26" s="77"/>
      <c r="O26" s="335" t="s">
        <v>219</v>
      </c>
      <c r="P26" s="766">
        <f>'経費明細表'!AA60</f>
        <v>0</v>
      </c>
      <c r="Q26" s="767"/>
      <c r="R26" s="334"/>
      <c r="S26" s="122"/>
    </row>
    <row r="27" spans="1:18" s="1" customFormat="1" ht="13.5" customHeight="1" thickBot="1">
      <c r="A27" s="77"/>
      <c r="B27" s="79" t="s">
        <v>17</v>
      </c>
      <c r="C27" s="79"/>
      <c r="D27" s="79"/>
      <c r="E27" s="1" t="s">
        <v>28</v>
      </c>
      <c r="G27" s="79"/>
      <c r="H27" s="79"/>
      <c r="I27" s="79"/>
      <c r="J27" s="79"/>
      <c r="K27" s="79"/>
      <c r="L27" s="79"/>
      <c r="M27" s="109"/>
      <c r="N27" s="77"/>
      <c r="O27" s="335" t="s">
        <v>220</v>
      </c>
      <c r="P27" s="768">
        <f>P26-Q23</f>
        <v>0</v>
      </c>
      <c r="Q27" s="769"/>
      <c r="R27" s="334"/>
    </row>
    <row r="28" spans="13:16" ht="13.5">
      <c r="M28" s="111"/>
      <c r="P28" s="111"/>
    </row>
  </sheetData>
  <sheetProtection sheet="1" objects="1" scenarios="1"/>
  <mergeCells count="24">
    <mergeCell ref="F6:H6"/>
    <mergeCell ref="N11:N12"/>
    <mergeCell ref="B2:D2"/>
    <mergeCell ref="A4:E4"/>
    <mergeCell ref="A11:A12"/>
    <mergeCell ref="B11:D11"/>
    <mergeCell ref="F7:H7"/>
    <mergeCell ref="B20:D20"/>
    <mergeCell ref="B21:D21"/>
    <mergeCell ref="K11:L11"/>
    <mergeCell ref="B13:D13"/>
    <mergeCell ref="B22:D22"/>
    <mergeCell ref="B16:D16"/>
    <mergeCell ref="B17:D17"/>
    <mergeCell ref="Q11:R11"/>
    <mergeCell ref="P24:Q24"/>
    <mergeCell ref="P25:Q25"/>
    <mergeCell ref="P26:Q26"/>
    <mergeCell ref="P27:Q27"/>
    <mergeCell ref="B14:D14"/>
    <mergeCell ref="B15:D15"/>
    <mergeCell ref="A23:I23"/>
    <mergeCell ref="B18:D18"/>
    <mergeCell ref="B19:D19"/>
  </mergeCells>
  <dataValidations count="5">
    <dataValidation allowBlank="1" showInputMessage="1" showErrorMessage="1" imeMode="halfAlpha" sqref="M13:M23 K13:L22 I13:I22 P13:P22 Q13:R13 Q14:Q22"/>
    <dataValidation type="list" allowBlank="1" showInputMessage="1" showErrorMessage="1" sqref="O18:O19 O15:O16">
      <formula1>$P$12:$P$14</formula1>
    </dataValidation>
    <dataValidation type="list" allowBlank="1" showInputMessage="1" showErrorMessage="1" sqref="O20:O22">
      <formula1>$P$12:$P$13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43" r:id="rId3"/>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Q28"/>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77" customWidth="1"/>
    <col min="2" max="4" width="3.7109375" style="79" customWidth="1"/>
    <col min="5" max="5" width="16.421875" style="78" customWidth="1"/>
    <col min="6" max="6" width="16.140625" style="1" customWidth="1"/>
    <col min="7" max="7" width="9.140625" style="79" customWidth="1"/>
    <col min="8" max="8" width="6.421875" style="77" customWidth="1"/>
    <col min="9" max="13" width="15.140625" style="79" customWidth="1"/>
    <col min="14" max="14" width="5.28125" style="77" customWidth="1"/>
    <col min="15" max="15" width="2.140625" style="77" customWidth="1"/>
    <col min="16" max="16" width="15.140625" style="79" customWidth="1"/>
    <col min="17" max="17" width="12.7109375" style="80" bestFit="1" customWidth="1"/>
    <col min="18" max="16384" width="9.00390625" style="79" customWidth="1"/>
  </cols>
  <sheetData>
    <row r="1" ht="13.5"/>
    <row r="2" spans="2:4" ht="13.5">
      <c r="B2" s="786" t="s">
        <v>100</v>
      </c>
      <c r="C2" s="786"/>
      <c r="D2" s="786"/>
    </row>
    <row r="3" ht="13.5"/>
    <row r="4" spans="1:6" ht="13.5" customHeight="1">
      <c r="A4" s="787" t="s">
        <v>244</v>
      </c>
      <c r="B4" s="787"/>
      <c r="C4" s="787"/>
      <c r="D4" s="787"/>
      <c r="E4" s="787"/>
      <c r="F4" s="77"/>
    </row>
    <row r="5" spans="1:6" ht="13.5" customHeight="1">
      <c r="A5" s="81"/>
      <c r="B5" s="81"/>
      <c r="C5" s="81"/>
      <c r="D5" s="81"/>
      <c r="E5" s="82"/>
      <c r="F5" s="77"/>
    </row>
    <row r="6" spans="1:8" ht="13.5" customHeight="1">
      <c r="A6" s="81"/>
      <c r="B6" s="83" t="s">
        <v>91</v>
      </c>
      <c r="C6" s="84"/>
      <c r="D6" s="85"/>
      <c r="E6" s="86"/>
      <c r="F6" s="781" t="s">
        <v>14</v>
      </c>
      <c r="G6" s="782"/>
      <c r="H6" s="783"/>
    </row>
    <row r="7" spans="1:8" ht="13.5" customHeight="1">
      <c r="A7" s="81"/>
      <c r="B7" s="81"/>
      <c r="C7" s="81"/>
      <c r="D7" s="81"/>
      <c r="E7" s="82"/>
      <c r="F7" s="792" t="s">
        <v>69</v>
      </c>
      <c r="G7" s="793"/>
      <c r="H7" s="794"/>
    </row>
    <row r="8" spans="1:14" ht="13.5" customHeight="1">
      <c r="A8" s="81"/>
      <c r="B8" s="81"/>
      <c r="C8" s="81"/>
      <c r="D8" s="81"/>
      <c r="E8" s="82"/>
      <c r="F8" s="77"/>
      <c r="M8" s="358" t="s">
        <v>250</v>
      </c>
      <c r="N8" s="87"/>
    </row>
    <row r="9" spans="1:12" ht="13.5" customHeight="1">
      <c r="A9" s="81"/>
      <c r="F9" s="77"/>
      <c r="I9" s="88" t="s">
        <v>25</v>
      </c>
      <c r="J9" s="1">
        <f>IF('基本情報入力（使い方）'!$C$12="","",'基本情報入力（使い方）'!$C$12)</f>
      </c>
      <c r="K9" s="88"/>
      <c r="L9" s="1"/>
    </row>
    <row r="10" spans="1:14" ht="13.5" customHeight="1" thickBot="1">
      <c r="A10" s="81"/>
      <c r="F10" s="77"/>
      <c r="M10" s="88"/>
      <c r="N10" s="88"/>
    </row>
    <row r="11" spans="1:16" ht="27" customHeight="1">
      <c r="A11" s="797" t="s">
        <v>1</v>
      </c>
      <c r="B11" s="790" t="s">
        <v>2</v>
      </c>
      <c r="C11" s="790"/>
      <c r="D11" s="791"/>
      <c r="E11" s="359" t="s">
        <v>3</v>
      </c>
      <c r="F11" s="360" t="s">
        <v>4</v>
      </c>
      <c r="G11" s="89" t="s">
        <v>5</v>
      </c>
      <c r="H11" s="90" t="s">
        <v>6</v>
      </c>
      <c r="I11" s="89" t="s">
        <v>0</v>
      </c>
      <c r="J11" s="89" t="s">
        <v>0</v>
      </c>
      <c r="K11" s="777" t="s">
        <v>7</v>
      </c>
      <c r="L11" s="778"/>
      <c r="M11" s="195" t="s">
        <v>113</v>
      </c>
      <c r="N11" s="799" t="s">
        <v>31</v>
      </c>
      <c r="P11" s="157" t="str">
        <f>"補助対象経費の（"&amp;補助名&amp;")"</f>
        <v>補助対象経費の（２／３)</v>
      </c>
    </row>
    <row r="12" spans="1:16" ht="42" customHeight="1" thickBot="1">
      <c r="A12" s="798"/>
      <c r="B12" s="91" t="s">
        <v>8</v>
      </c>
      <c r="C12" s="91" t="s">
        <v>9</v>
      </c>
      <c r="D12" s="92" t="s">
        <v>10</v>
      </c>
      <c r="E12" s="93"/>
      <c r="F12" s="94"/>
      <c r="G12" s="95"/>
      <c r="H12" s="96"/>
      <c r="I12" s="95" t="s">
        <v>11</v>
      </c>
      <c r="J12" s="95" t="s">
        <v>20</v>
      </c>
      <c r="K12" s="97" t="s">
        <v>12</v>
      </c>
      <c r="L12" s="96" t="s">
        <v>19</v>
      </c>
      <c r="M12" s="162" t="s">
        <v>252</v>
      </c>
      <c r="N12" s="800"/>
      <c r="P12" s="158" t="s">
        <v>106</v>
      </c>
    </row>
    <row r="13" spans="1:17" ht="61.5" customHeight="1">
      <c r="A13" s="143">
        <v>11</v>
      </c>
      <c r="B13" s="801"/>
      <c r="C13" s="802"/>
      <c r="D13" s="802"/>
      <c r="E13" s="129"/>
      <c r="F13" s="129"/>
      <c r="G13" s="144"/>
      <c r="H13" s="145"/>
      <c r="I13" s="14">
        <f aca="true" t="shared" si="0" ref="I13:I22">IF(J13="","",ROUNDDOWN(J13*(1+N13/100),0))</f>
      </c>
      <c r="J13" s="147"/>
      <c r="K13" s="14">
        <f aca="true" t="shared" si="1" ref="K13:K22">IF(L13="","",ROUNDDOWN(L13*(1+N13/100),0))</f>
      </c>
      <c r="L13" s="14">
        <f>IF(OR(J13="",G13=""),"",ROUNDDOWN(J13*G13,0))</f>
      </c>
      <c r="M13" s="71">
        <f>L13</f>
      </c>
      <c r="N13" s="149">
        <v>8</v>
      </c>
      <c r="O13" s="79"/>
      <c r="P13" s="171">
        <f aca="true" t="shared" si="2" ref="P13:P22">IF(M13="","",ROUNDDOWN(M13/G13*補助率,0)*G13)</f>
      </c>
      <c r="Q13" s="79"/>
    </row>
    <row r="14" spans="1:17" ht="61.5" customHeight="1">
      <c r="A14" s="127">
        <v>12</v>
      </c>
      <c r="B14" s="795"/>
      <c r="C14" s="796"/>
      <c r="D14" s="796"/>
      <c r="E14" s="134"/>
      <c r="F14" s="134"/>
      <c r="G14" s="133"/>
      <c r="H14" s="146"/>
      <c r="I14" s="12">
        <f t="shared" si="0"/>
      </c>
      <c r="J14" s="148"/>
      <c r="K14" s="12">
        <f t="shared" si="1"/>
      </c>
      <c r="L14" s="12">
        <f aca="true" t="shared" si="3" ref="L14:L22">IF(OR(J14="",G14=""),"",ROUNDDOWN(J14*G14,0))</f>
      </c>
      <c r="M14" s="71">
        <f aca="true" t="shared" si="4" ref="M14:M22">L14</f>
      </c>
      <c r="N14" s="150">
        <v>8</v>
      </c>
      <c r="P14" s="16">
        <f t="shared" si="2"/>
      </c>
      <c r="Q14" s="98"/>
    </row>
    <row r="15" spans="1:17" ht="61.5" customHeight="1">
      <c r="A15" s="127">
        <v>13</v>
      </c>
      <c r="B15" s="795"/>
      <c r="C15" s="796"/>
      <c r="D15" s="796"/>
      <c r="E15" s="134"/>
      <c r="F15" s="134"/>
      <c r="G15" s="133"/>
      <c r="H15" s="146"/>
      <c r="I15" s="12">
        <f t="shared" si="0"/>
      </c>
      <c r="J15" s="148"/>
      <c r="K15" s="12">
        <f t="shared" si="1"/>
      </c>
      <c r="L15" s="12">
        <f t="shared" si="3"/>
      </c>
      <c r="M15" s="12">
        <f t="shared" si="4"/>
      </c>
      <c r="N15" s="150">
        <v>8</v>
      </c>
      <c r="O15" s="80"/>
      <c r="P15" s="16">
        <f t="shared" si="2"/>
      </c>
      <c r="Q15" s="98"/>
    </row>
    <row r="16" spans="1:17" s="99" customFormat="1" ht="61.5" customHeight="1">
      <c r="A16" s="127">
        <v>14</v>
      </c>
      <c r="B16" s="795"/>
      <c r="C16" s="796"/>
      <c r="D16" s="796"/>
      <c r="E16" s="134"/>
      <c r="F16" s="134"/>
      <c r="G16" s="133"/>
      <c r="H16" s="146"/>
      <c r="I16" s="12">
        <f t="shared" si="0"/>
      </c>
      <c r="J16" s="148"/>
      <c r="K16" s="12">
        <f t="shared" si="1"/>
      </c>
      <c r="L16" s="12">
        <f t="shared" si="3"/>
      </c>
      <c r="M16" s="12">
        <f t="shared" si="4"/>
      </c>
      <c r="N16" s="150">
        <v>8</v>
      </c>
      <c r="O16" s="80"/>
      <c r="P16" s="16">
        <f t="shared" si="2"/>
      </c>
      <c r="Q16" s="98"/>
    </row>
    <row r="17" spans="1:17" ht="61.5" customHeight="1">
      <c r="A17" s="127">
        <v>15</v>
      </c>
      <c r="B17" s="795"/>
      <c r="C17" s="796"/>
      <c r="D17" s="796"/>
      <c r="E17" s="134"/>
      <c r="F17" s="134"/>
      <c r="G17" s="133"/>
      <c r="H17" s="146"/>
      <c r="I17" s="12">
        <f t="shared" si="0"/>
      </c>
      <c r="J17" s="148"/>
      <c r="K17" s="12">
        <f t="shared" si="1"/>
      </c>
      <c r="L17" s="12">
        <f t="shared" si="3"/>
      </c>
      <c r="M17" s="12">
        <f t="shared" si="4"/>
      </c>
      <c r="N17" s="150">
        <v>8</v>
      </c>
      <c r="O17" s="80"/>
      <c r="P17" s="16">
        <f t="shared" si="2"/>
      </c>
      <c r="Q17" s="98"/>
    </row>
    <row r="18" spans="1:16" ht="61.5" customHeight="1">
      <c r="A18" s="127">
        <v>16</v>
      </c>
      <c r="B18" s="795"/>
      <c r="C18" s="796"/>
      <c r="D18" s="796"/>
      <c r="E18" s="134"/>
      <c r="F18" s="134"/>
      <c r="G18" s="133"/>
      <c r="H18" s="146"/>
      <c r="I18" s="12">
        <f t="shared" si="0"/>
      </c>
      <c r="J18" s="148"/>
      <c r="K18" s="12">
        <f t="shared" si="1"/>
      </c>
      <c r="L18" s="12">
        <f t="shared" si="3"/>
      </c>
      <c r="M18" s="12">
        <f t="shared" si="4"/>
      </c>
      <c r="N18" s="150">
        <v>8</v>
      </c>
      <c r="O18" s="80"/>
      <c r="P18" s="16">
        <f t="shared" si="2"/>
      </c>
    </row>
    <row r="19" spans="1:16" ht="61.5" customHeight="1">
      <c r="A19" s="127">
        <v>17</v>
      </c>
      <c r="B19" s="795"/>
      <c r="C19" s="796"/>
      <c r="D19" s="796"/>
      <c r="E19" s="134"/>
      <c r="F19" s="134"/>
      <c r="G19" s="133"/>
      <c r="H19" s="146"/>
      <c r="I19" s="12">
        <f t="shared" si="0"/>
      </c>
      <c r="J19" s="148"/>
      <c r="K19" s="12">
        <f t="shared" si="1"/>
      </c>
      <c r="L19" s="12">
        <f t="shared" si="3"/>
      </c>
      <c r="M19" s="12">
        <f t="shared" si="4"/>
      </c>
      <c r="N19" s="150">
        <v>8</v>
      </c>
      <c r="O19" s="80"/>
      <c r="P19" s="16">
        <f t="shared" si="2"/>
      </c>
    </row>
    <row r="20" spans="1:17" s="99" customFormat="1" ht="61.5" customHeight="1">
      <c r="A20" s="127">
        <v>18</v>
      </c>
      <c r="B20" s="795"/>
      <c r="C20" s="796"/>
      <c r="D20" s="796"/>
      <c r="E20" s="134"/>
      <c r="F20" s="134"/>
      <c r="G20" s="133"/>
      <c r="H20" s="146"/>
      <c r="I20" s="12">
        <f t="shared" si="0"/>
      </c>
      <c r="J20" s="148"/>
      <c r="K20" s="12">
        <f t="shared" si="1"/>
      </c>
      <c r="L20" s="12">
        <f t="shared" si="3"/>
      </c>
      <c r="M20" s="12">
        <f t="shared" si="4"/>
      </c>
      <c r="N20" s="150">
        <v>8</v>
      </c>
      <c r="O20" s="100"/>
      <c r="P20" s="16">
        <f t="shared" si="2"/>
      </c>
      <c r="Q20" s="101"/>
    </row>
    <row r="21" spans="1:16" ht="61.5" customHeight="1">
      <c r="A21" s="127">
        <v>19</v>
      </c>
      <c r="B21" s="795"/>
      <c r="C21" s="796"/>
      <c r="D21" s="796"/>
      <c r="E21" s="134"/>
      <c r="F21" s="134"/>
      <c r="G21" s="133"/>
      <c r="H21" s="146"/>
      <c r="I21" s="12">
        <f t="shared" si="0"/>
      </c>
      <c r="J21" s="148"/>
      <c r="K21" s="12">
        <f t="shared" si="1"/>
      </c>
      <c r="L21" s="12">
        <f t="shared" si="3"/>
      </c>
      <c r="M21" s="12">
        <f t="shared" si="4"/>
      </c>
      <c r="N21" s="150">
        <v>8</v>
      </c>
      <c r="P21" s="16">
        <f t="shared" si="2"/>
      </c>
    </row>
    <row r="22" spans="1:16" ht="61.5" customHeight="1" thickBot="1">
      <c r="A22" s="128">
        <v>20</v>
      </c>
      <c r="B22" s="779"/>
      <c r="C22" s="780"/>
      <c r="D22" s="780"/>
      <c r="E22" s="136"/>
      <c r="F22" s="136"/>
      <c r="G22" s="137"/>
      <c r="H22" s="138"/>
      <c r="I22" s="13">
        <f t="shared" si="0"/>
      </c>
      <c r="J22" s="140"/>
      <c r="K22" s="13">
        <f t="shared" si="1"/>
      </c>
      <c r="L22" s="13">
        <f t="shared" si="3"/>
      </c>
      <c r="M22" s="13">
        <f t="shared" si="4"/>
      </c>
      <c r="N22" s="142">
        <v>8</v>
      </c>
      <c r="P22" s="16">
        <f t="shared" si="2"/>
      </c>
    </row>
    <row r="23" spans="1:17" ht="21" customHeight="1" thickBot="1">
      <c r="A23" s="775" t="s">
        <v>13</v>
      </c>
      <c r="B23" s="776"/>
      <c r="C23" s="776"/>
      <c r="D23" s="776"/>
      <c r="E23" s="776"/>
      <c r="F23" s="776"/>
      <c r="G23" s="776"/>
      <c r="H23" s="776"/>
      <c r="I23" s="776"/>
      <c r="J23" s="102"/>
      <c r="K23" s="10">
        <f>SUM(K13:K22)</f>
        <v>0</v>
      </c>
      <c r="L23" s="10">
        <f>SUM(L13:L22)</f>
        <v>0</v>
      </c>
      <c r="M23" s="168">
        <f>SUM(M13:M22)</f>
        <v>0</v>
      </c>
      <c r="P23" s="15">
        <f>SUM(P13:P22)</f>
        <v>0</v>
      </c>
      <c r="Q23" s="104"/>
    </row>
    <row r="24" spans="1:17" ht="13.5" customHeight="1">
      <c r="A24" s="81"/>
      <c r="L24" s="105"/>
      <c r="M24" s="106"/>
      <c r="Q24" s="107"/>
    </row>
    <row r="25" spans="2:17" ht="13.5" customHeight="1">
      <c r="B25" s="79" t="s">
        <v>15</v>
      </c>
      <c r="D25" s="108"/>
      <c r="E25" s="1" t="s">
        <v>26</v>
      </c>
      <c r="H25" s="79"/>
      <c r="M25" s="109"/>
      <c r="P25" s="109"/>
      <c r="Q25" s="107"/>
    </row>
    <row r="26" spans="1:17" s="1" customFormat="1" ht="13.5" customHeight="1">
      <c r="A26" s="77"/>
      <c r="B26" s="79" t="s">
        <v>16</v>
      </c>
      <c r="C26" s="79"/>
      <c r="D26" s="79"/>
      <c r="E26" s="1" t="s">
        <v>27</v>
      </c>
      <c r="G26" s="79"/>
      <c r="H26" s="79"/>
      <c r="I26" s="79"/>
      <c r="J26" s="79"/>
      <c r="K26" s="79"/>
      <c r="L26" s="79"/>
      <c r="M26" s="109"/>
      <c r="N26" s="77"/>
      <c r="O26" s="77"/>
      <c r="P26" s="109"/>
      <c r="Q26" s="110"/>
    </row>
    <row r="27" spans="1:17" s="1" customFormat="1" ht="13.5" customHeight="1">
      <c r="A27" s="77"/>
      <c r="B27" s="79" t="s">
        <v>17</v>
      </c>
      <c r="C27" s="79"/>
      <c r="D27" s="79"/>
      <c r="E27" s="1" t="s">
        <v>28</v>
      </c>
      <c r="G27" s="79"/>
      <c r="H27" s="79"/>
      <c r="I27" s="79"/>
      <c r="J27" s="79"/>
      <c r="K27" s="79"/>
      <c r="L27" s="79"/>
      <c r="M27" s="109"/>
      <c r="N27" s="77"/>
      <c r="O27" s="77"/>
      <c r="P27" s="109"/>
      <c r="Q27" s="110"/>
    </row>
    <row r="28" spans="13:16" ht="13.5">
      <c r="M28" s="111"/>
      <c r="P28" s="111"/>
    </row>
  </sheetData>
  <sheetProtection sheet="1" objects="1" scenarios="1"/>
  <mergeCells count="19">
    <mergeCell ref="N11:N12"/>
    <mergeCell ref="K11:L11"/>
    <mergeCell ref="A23:I23"/>
    <mergeCell ref="B19:D19"/>
    <mergeCell ref="B20:D20"/>
    <mergeCell ref="B21:D21"/>
    <mergeCell ref="B22:D22"/>
    <mergeCell ref="B13:D13"/>
    <mergeCell ref="B16:D16"/>
    <mergeCell ref="B2:D2"/>
    <mergeCell ref="F7:H7"/>
    <mergeCell ref="B15:D15"/>
    <mergeCell ref="B18:D18"/>
    <mergeCell ref="B17:D17"/>
    <mergeCell ref="F6:H6"/>
    <mergeCell ref="A4:E4"/>
    <mergeCell ref="A11:A12"/>
    <mergeCell ref="B11:D11"/>
    <mergeCell ref="B14:D14"/>
  </mergeCells>
  <dataValidations count="5">
    <dataValidation allowBlank="1" showInputMessage="1" showErrorMessage="1" imeMode="hiragana" sqref="L9 J9"/>
    <dataValidation type="list" allowBlank="1" showInputMessage="1" showErrorMessage="1" sqref="O20:O22">
      <formula1>$P$12:$P$13</formula1>
    </dataValidation>
    <dataValidation type="list" allowBlank="1" showInputMessage="1" showErrorMessage="1" sqref="O18:O19 O15:O16">
      <formula1>$P$12:$P$14</formula1>
    </dataValidation>
    <dataValidation allowBlank="1" showInputMessage="1" showErrorMessage="1" imeMode="halfAlpha" sqref="I13:I22 K13:M22 P13:P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2" r:id="rId3"/>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79" customWidth="1"/>
    <col min="2" max="4" width="3.7109375" style="79" customWidth="1"/>
    <col min="5" max="5" width="16.421875" style="78" customWidth="1"/>
    <col min="6" max="6" width="16.140625" style="1" customWidth="1"/>
    <col min="7" max="7" width="9.140625" style="79" customWidth="1"/>
    <col min="8" max="8" width="6.421875" style="79" customWidth="1"/>
    <col min="9" max="13" width="15.140625" style="79" customWidth="1"/>
    <col min="14" max="14" width="5.28125" style="77" customWidth="1"/>
    <col min="15" max="15" width="3.57421875" style="77" customWidth="1"/>
    <col min="16" max="16384" width="9.00390625" style="79" customWidth="1"/>
  </cols>
  <sheetData>
    <row r="1" spans="1:17" ht="13.5">
      <c r="A1" s="77"/>
      <c r="H1" s="77"/>
      <c r="P1" s="80"/>
      <c r="Q1" s="80"/>
    </row>
    <row r="2" spans="1:17" ht="13.5">
      <c r="A2" s="77"/>
      <c r="B2" s="786" t="s">
        <v>100</v>
      </c>
      <c r="C2" s="786"/>
      <c r="D2" s="786"/>
      <c r="H2" s="77"/>
      <c r="P2" s="80"/>
      <c r="Q2" s="80"/>
    </row>
    <row r="3" spans="1:17" ht="13.5">
      <c r="A3" s="77"/>
      <c r="H3" s="77"/>
      <c r="P3" s="80"/>
      <c r="Q3" s="80"/>
    </row>
    <row r="4" spans="1:6" ht="13.5" customHeight="1">
      <c r="A4" s="787" t="s">
        <v>244</v>
      </c>
      <c r="B4" s="787"/>
      <c r="C4" s="787"/>
      <c r="D4" s="787"/>
      <c r="E4" s="787"/>
      <c r="F4" s="77"/>
    </row>
    <row r="5" spans="1:15" ht="13.5" customHeight="1">
      <c r="A5" s="81"/>
      <c r="B5" s="81"/>
      <c r="C5" s="81"/>
      <c r="D5" s="81"/>
      <c r="E5" s="82"/>
      <c r="F5" s="77"/>
      <c r="O5" s="81"/>
    </row>
    <row r="6" spans="1:15" ht="13.5" customHeight="1">
      <c r="A6" s="81"/>
      <c r="B6" s="83" t="s">
        <v>91</v>
      </c>
      <c r="C6" s="84"/>
      <c r="D6" s="85"/>
      <c r="E6" s="86"/>
      <c r="F6" s="781" t="s">
        <v>14</v>
      </c>
      <c r="G6" s="782"/>
      <c r="H6" s="783"/>
      <c r="O6" s="81"/>
    </row>
    <row r="7" spans="1:15" ht="13.5" customHeight="1">
      <c r="A7" s="81"/>
      <c r="B7" s="81"/>
      <c r="C7" s="81"/>
      <c r="D7" s="81"/>
      <c r="E7" s="82"/>
      <c r="F7" s="792" t="s">
        <v>22</v>
      </c>
      <c r="G7" s="793"/>
      <c r="H7" s="794"/>
      <c r="O7" s="81"/>
    </row>
    <row r="8" spans="1:15" ht="13.5" customHeight="1">
      <c r="A8" s="81"/>
      <c r="B8" s="81"/>
      <c r="C8" s="81"/>
      <c r="D8" s="81"/>
      <c r="E8" s="82"/>
      <c r="F8" s="77"/>
      <c r="M8" s="358" t="s">
        <v>250</v>
      </c>
      <c r="N8" s="87"/>
      <c r="O8" s="81"/>
    </row>
    <row r="9" spans="1:15" ht="13.5" customHeight="1">
      <c r="A9" s="108"/>
      <c r="F9" s="77"/>
      <c r="I9" s="88" t="s">
        <v>25</v>
      </c>
      <c r="J9" s="1">
        <f>IF('基本情報入力（使い方）'!$C$12="","",'基本情報入力（使い方）'!$C$12)</f>
      </c>
      <c r="K9" s="88"/>
      <c r="L9" s="1"/>
      <c r="O9" s="81"/>
    </row>
    <row r="10" spans="1:15" ht="13.5" customHeight="1" thickBot="1">
      <c r="A10" s="108"/>
      <c r="F10" s="77"/>
      <c r="M10" s="88"/>
      <c r="N10" s="88"/>
      <c r="O10" s="81"/>
    </row>
    <row r="11" spans="1:15" ht="27" customHeight="1">
      <c r="A11" s="788" t="s">
        <v>1</v>
      </c>
      <c r="B11" s="790" t="s">
        <v>2</v>
      </c>
      <c r="C11" s="790"/>
      <c r="D11" s="791"/>
      <c r="E11" s="359" t="s">
        <v>3</v>
      </c>
      <c r="F11" s="360" t="s">
        <v>4</v>
      </c>
      <c r="G11" s="89" t="s">
        <v>5</v>
      </c>
      <c r="H11" s="89" t="s">
        <v>6</v>
      </c>
      <c r="I11" s="89" t="s">
        <v>0</v>
      </c>
      <c r="J11" s="89" t="s">
        <v>0</v>
      </c>
      <c r="K11" s="803" t="s">
        <v>7</v>
      </c>
      <c r="L11" s="778"/>
      <c r="M11" s="195" t="s">
        <v>113</v>
      </c>
      <c r="N11" s="799" t="s">
        <v>31</v>
      </c>
      <c r="O11" s="112"/>
    </row>
    <row r="12" spans="1:15" ht="42" customHeight="1" thickBot="1">
      <c r="A12" s="789"/>
      <c r="B12" s="91" t="s">
        <v>8</v>
      </c>
      <c r="C12" s="91" t="s">
        <v>9</v>
      </c>
      <c r="D12" s="92" t="s">
        <v>10</v>
      </c>
      <c r="E12" s="93"/>
      <c r="F12" s="94"/>
      <c r="G12" s="95"/>
      <c r="H12" s="95"/>
      <c r="I12" s="95" t="s">
        <v>11</v>
      </c>
      <c r="J12" s="95" t="s">
        <v>20</v>
      </c>
      <c r="K12" s="95" t="s">
        <v>12</v>
      </c>
      <c r="L12" s="96" t="s">
        <v>19</v>
      </c>
      <c r="M12" s="162" t="s">
        <v>252</v>
      </c>
      <c r="N12" s="800"/>
      <c r="O12" s="112"/>
    </row>
    <row r="13" spans="1:15" ht="61.5" customHeight="1">
      <c r="A13" s="113">
        <v>1</v>
      </c>
      <c r="B13" s="801"/>
      <c r="C13" s="802"/>
      <c r="D13" s="802"/>
      <c r="E13" s="129"/>
      <c r="F13" s="130"/>
      <c r="G13" s="131"/>
      <c r="H13" s="132"/>
      <c r="I13" s="11">
        <f aca="true" t="shared" si="0" ref="I13:I22">IF(J13="","",ROUNDDOWN(J13*(1+N13/100),0))</f>
      </c>
      <c r="J13" s="139"/>
      <c r="K13" s="11">
        <f aca="true" t="shared" si="1" ref="K13:K22">IF(L13="","",ROUNDDOWN(L13*(1+N13/100),0))</f>
      </c>
      <c r="L13" s="11">
        <f>IF(OR(J13="",G13=""),"",ROUNDDOWN(J13*G13,0))</f>
      </c>
      <c r="M13" s="71">
        <f>L13</f>
      </c>
      <c r="N13" s="153">
        <v>8</v>
      </c>
      <c r="O13" s="79"/>
    </row>
    <row r="14" spans="1:15" ht="61.5" customHeight="1">
      <c r="A14" s="114">
        <v>2</v>
      </c>
      <c r="B14" s="773"/>
      <c r="C14" s="774"/>
      <c r="D14" s="774"/>
      <c r="E14" s="151"/>
      <c r="F14" s="134"/>
      <c r="G14" s="131"/>
      <c r="H14" s="132"/>
      <c r="I14" s="11">
        <f t="shared" si="0"/>
      </c>
      <c r="J14" s="139"/>
      <c r="K14" s="11">
        <f t="shared" si="1"/>
      </c>
      <c r="L14" s="11">
        <f aca="true" t="shared" si="2" ref="L14:L22">IF(OR(J14="",G14=""),"",ROUNDDOWN(J14*G14,0))</f>
      </c>
      <c r="M14" s="71">
        <f aca="true" t="shared" si="3" ref="M14:M22">L14</f>
      </c>
      <c r="N14" s="153">
        <v>8</v>
      </c>
      <c r="O14" s="112"/>
    </row>
    <row r="15" spans="1:15" ht="61.5" customHeight="1">
      <c r="A15" s="113">
        <v>3</v>
      </c>
      <c r="B15" s="773"/>
      <c r="C15" s="774"/>
      <c r="D15" s="774"/>
      <c r="E15" s="151"/>
      <c r="F15" s="134"/>
      <c r="G15" s="131"/>
      <c r="H15" s="132"/>
      <c r="I15" s="11">
        <f t="shared" si="0"/>
      </c>
      <c r="J15" s="139"/>
      <c r="K15" s="11">
        <f t="shared" si="1"/>
      </c>
      <c r="L15" s="11">
        <f t="shared" si="2"/>
      </c>
      <c r="M15" s="12">
        <f t="shared" si="3"/>
      </c>
      <c r="N15" s="153">
        <v>8</v>
      </c>
      <c r="O15" s="112"/>
    </row>
    <row r="16" spans="1:15" s="99" customFormat="1" ht="61.5" customHeight="1">
      <c r="A16" s="115">
        <v>4</v>
      </c>
      <c r="B16" s="773"/>
      <c r="C16" s="774"/>
      <c r="D16" s="774"/>
      <c r="E16" s="151"/>
      <c r="F16" s="134"/>
      <c r="G16" s="131"/>
      <c r="H16" s="132"/>
      <c r="I16" s="11">
        <f t="shared" si="0"/>
      </c>
      <c r="J16" s="139"/>
      <c r="K16" s="11">
        <f t="shared" si="1"/>
      </c>
      <c r="L16" s="11">
        <f t="shared" si="2"/>
      </c>
      <c r="M16" s="12">
        <f t="shared" si="3"/>
      </c>
      <c r="N16" s="153">
        <v>8</v>
      </c>
      <c r="O16" s="116"/>
    </row>
    <row r="17" spans="1:15" s="99" customFormat="1" ht="61.5" customHeight="1">
      <c r="A17" s="117">
        <v>5</v>
      </c>
      <c r="B17" s="773"/>
      <c r="C17" s="774"/>
      <c r="D17" s="774"/>
      <c r="E17" s="151"/>
      <c r="F17" s="134"/>
      <c r="G17" s="131"/>
      <c r="H17" s="132"/>
      <c r="I17" s="11">
        <f t="shared" si="0"/>
      </c>
      <c r="J17" s="139"/>
      <c r="K17" s="11">
        <f t="shared" si="1"/>
      </c>
      <c r="L17" s="11">
        <f t="shared" si="2"/>
      </c>
      <c r="M17" s="12">
        <f t="shared" si="3"/>
      </c>
      <c r="N17" s="153">
        <v>8</v>
      </c>
      <c r="O17" s="116"/>
    </row>
    <row r="18" spans="1:15" ht="61.5" customHeight="1">
      <c r="A18" s="114">
        <v>6</v>
      </c>
      <c r="B18" s="773"/>
      <c r="C18" s="774"/>
      <c r="D18" s="774"/>
      <c r="E18" s="151"/>
      <c r="F18" s="134"/>
      <c r="G18" s="131"/>
      <c r="H18" s="132"/>
      <c r="I18" s="11">
        <f t="shared" si="0"/>
      </c>
      <c r="J18" s="139"/>
      <c r="K18" s="11">
        <f t="shared" si="1"/>
      </c>
      <c r="L18" s="11">
        <f t="shared" si="2"/>
      </c>
      <c r="M18" s="12">
        <f t="shared" si="3"/>
      </c>
      <c r="N18" s="153">
        <v>8</v>
      </c>
      <c r="O18" s="112"/>
    </row>
    <row r="19" spans="1:15" ht="61.5" customHeight="1">
      <c r="A19" s="113">
        <v>7</v>
      </c>
      <c r="B19" s="773"/>
      <c r="C19" s="774"/>
      <c r="D19" s="774"/>
      <c r="E19" s="151"/>
      <c r="F19" s="135"/>
      <c r="G19" s="131"/>
      <c r="H19" s="132"/>
      <c r="I19" s="11">
        <f t="shared" si="0"/>
      </c>
      <c r="J19" s="139"/>
      <c r="K19" s="11">
        <f t="shared" si="1"/>
      </c>
      <c r="L19" s="11">
        <f t="shared" si="2"/>
      </c>
      <c r="M19" s="12">
        <f t="shared" si="3"/>
      </c>
      <c r="N19" s="153">
        <v>8</v>
      </c>
      <c r="O19" s="112"/>
    </row>
    <row r="20" spans="1:15" ht="61.5" customHeight="1">
      <c r="A20" s="114">
        <v>8</v>
      </c>
      <c r="B20" s="773"/>
      <c r="C20" s="774"/>
      <c r="D20" s="774"/>
      <c r="E20" s="151"/>
      <c r="F20" s="134"/>
      <c r="G20" s="131"/>
      <c r="H20" s="132"/>
      <c r="I20" s="11">
        <f t="shared" si="0"/>
      </c>
      <c r="J20" s="139"/>
      <c r="K20" s="11">
        <f t="shared" si="1"/>
      </c>
      <c r="L20" s="11">
        <f t="shared" si="2"/>
      </c>
      <c r="M20" s="12">
        <f t="shared" si="3"/>
      </c>
      <c r="N20" s="153">
        <v>8</v>
      </c>
      <c r="O20" s="112"/>
    </row>
    <row r="21" spans="1:15" ht="61.5" customHeight="1">
      <c r="A21" s="113">
        <v>9</v>
      </c>
      <c r="B21" s="773"/>
      <c r="C21" s="774"/>
      <c r="D21" s="774"/>
      <c r="E21" s="151"/>
      <c r="F21" s="134"/>
      <c r="G21" s="131"/>
      <c r="H21" s="132"/>
      <c r="I21" s="11">
        <f t="shared" si="0"/>
      </c>
      <c r="J21" s="139"/>
      <c r="K21" s="11">
        <f t="shared" si="1"/>
      </c>
      <c r="L21" s="11">
        <f t="shared" si="2"/>
      </c>
      <c r="M21" s="12">
        <f t="shared" si="3"/>
      </c>
      <c r="N21" s="153">
        <v>8</v>
      </c>
      <c r="O21" s="112"/>
    </row>
    <row r="22" spans="1:15" ht="61.5" customHeight="1" thickBot="1">
      <c r="A22" s="118">
        <v>10</v>
      </c>
      <c r="B22" s="779"/>
      <c r="C22" s="780"/>
      <c r="D22" s="780"/>
      <c r="E22" s="152"/>
      <c r="F22" s="136"/>
      <c r="G22" s="137"/>
      <c r="H22" s="138"/>
      <c r="I22" s="13">
        <f t="shared" si="0"/>
      </c>
      <c r="J22" s="140"/>
      <c r="K22" s="13">
        <f t="shared" si="1"/>
      </c>
      <c r="L22" s="13">
        <f t="shared" si="2"/>
      </c>
      <c r="M22" s="13">
        <f t="shared" si="3"/>
      </c>
      <c r="N22" s="154">
        <v>8</v>
      </c>
      <c r="O22" s="112"/>
    </row>
    <row r="23" spans="1:15" ht="21" customHeight="1" thickBot="1">
      <c r="A23" s="775" t="s">
        <v>13</v>
      </c>
      <c r="B23" s="776"/>
      <c r="C23" s="776"/>
      <c r="D23" s="776"/>
      <c r="E23" s="776"/>
      <c r="F23" s="776"/>
      <c r="G23" s="776"/>
      <c r="H23" s="776"/>
      <c r="I23" s="776"/>
      <c r="J23" s="102"/>
      <c r="K23" s="10">
        <f>SUM(K13:K22)</f>
        <v>0</v>
      </c>
      <c r="L23" s="10">
        <f>SUM(L13:L22)</f>
        <v>0</v>
      </c>
      <c r="M23" s="168">
        <f>SUM(M13:M22)</f>
        <v>0</v>
      </c>
      <c r="O23" s="103"/>
    </row>
    <row r="24" spans="1:15" ht="13.5" customHeight="1">
      <c r="A24" s="108"/>
      <c r="L24" s="105"/>
      <c r="M24" s="106"/>
      <c r="O24" s="81"/>
    </row>
    <row r="25" spans="2:15" ht="13.5" customHeight="1">
      <c r="B25" s="79" t="s">
        <v>15</v>
      </c>
      <c r="D25" s="108"/>
      <c r="E25" s="1" t="s">
        <v>26</v>
      </c>
      <c r="O25" s="81"/>
    </row>
    <row r="26" spans="1:15" s="1" customFormat="1" ht="13.5" customHeight="1">
      <c r="A26" s="79"/>
      <c r="B26" s="79" t="s">
        <v>16</v>
      </c>
      <c r="C26" s="79"/>
      <c r="D26" s="79"/>
      <c r="E26" s="1" t="s">
        <v>27</v>
      </c>
      <c r="G26" s="79"/>
      <c r="H26" s="79"/>
      <c r="I26" s="79"/>
      <c r="J26" s="79"/>
      <c r="K26" s="79"/>
      <c r="L26" s="79"/>
      <c r="M26" s="79"/>
      <c r="N26" s="77"/>
      <c r="O26" s="77"/>
    </row>
    <row r="27" spans="1:15" s="1" customFormat="1" ht="13.5" customHeight="1">
      <c r="A27" s="79"/>
      <c r="B27" s="79" t="s">
        <v>17</v>
      </c>
      <c r="C27" s="79"/>
      <c r="D27" s="79"/>
      <c r="E27" s="1" t="s">
        <v>28</v>
      </c>
      <c r="G27" s="79"/>
      <c r="H27" s="79"/>
      <c r="I27" s="79"/>
      <c r="J27" s="79"/>
      <c r="K27" s="79"/>
      <c r="L27" s="79"/>
      <c r="M27" s="79"/>
      <c r="N27" s="77"/>
      <c r="O27" s="77"/>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8" r:id="rId3"/>
  <legacyDrawing r:id="rId2"/>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Q27"/>
  <sheetViews>
    <sheetView showGridLines="0" zoomScaleSheetLayoutView="100" zoomScalePageLayoutView="0" workbookViewId="0" topLeftCell="A1">
      <pane ySplit="3" topLeftCell="A11" activePane="bottomLeft" state="frozen"/>
      <selection pane="topLeft" activeCell="K8" sqref="K8"/>
      <selection pane="bottomLeft" activeCell="A1" sqref="A1"/>
    </sheetView>
  </sheetViews>
  <sheetFormatPr defaultColWidth="9.140625" defaultRowHeight="15"/>
  <cols>
    <col min="1" max="1" width="8.421875" style="79" customWidth="1"/>
    <col min="2" max="4" width="3.7109375" style="79" customWidth="1"/>
    <col min="5" max="5" width="16.421875" style="1" customWidth="1"/>
    <col min="6" max="6" width="16.140625" style="1" customWidth="1"/>
    <col min="7" max="7" width="9.140625" style="79" customWidth="1"/>
    <col min="8" max="8" width="6.421875" style="79" customWidth="1"/>
    <col min="9" max="13" width="15.140625" style="79" customWidth="1"/>
    <col min="14" max="14" width="5.28125" style="77" customWidth="1"/>
    <col min="15" max="16384" width="9.00390625" style="79" customWidth="1"/>
  </cols>
  <sheetData>
    <row r="1" spans="1:17" ht="13.5">
      <c r="A1" s="77"/>
      <c r="E1" s="78"/>
      <c r="H1" s="77"/>
      <c r="O1" s="77"/>
      <c r="P1" s="80"/>
      <c r="Q1" s="80"/>
    </row>
    <row r="2" spans="1:17" ht="13.5">
      <c r="A2" s="77"/>
      <c r="B2" s="786" t="s">
        <v>100</v>
      </c>
      <c r="C2" s="786"/>
      <c r="D2" s="786"/>
      <c r="E2" s="78"/>
      <c r="H2" s="77"/>
      <c r="O2" s="77"/>
      <c r="P2" s="80"/>
      <c r="Q2" s="80"/>
    </row>
    <row r="3" spans="1:17" ht="13.5">
      <c r="A3" s="77"/>
      <c r="E3" s="78"/>
      <c r="H3" s="77"/>
      <c r="O3" s="77"/>
      <c r="P3" s="80"/>
      <c r="Q3" s="80"/>
    </row>
    <row r="4" spans="1:6" ht="13.5" customHeight="1">
      <c r="A4" s="787" t="s">
        <v>244</v>
      </c>
      <c r="B4" s="787"/>
      <c r="C4" s="787"/>
      <c r="D4" s="787"/>
      <c r="E4" s="787"/>
      <c r="F4" s="77"/>
    </row>
    <row r="5" spans="1:6" ht="13.5" customHeight="1">
      <c r="A5" s="81"/>
      <c r="B5" s="81"/>
      <c r="C5" s="81"/>
      <c r="D5" s="81"/>
      <c r="E5" s="119"/>
      <c r="F5" s="77"/>
    </row>
    <row r="6" spans="1:8" ht="13.5" customHeight="1">
      <c r="A6" s="81"/>
      <c r="B6" s="83" t="s">
        <v>91</v>
      </c>
      <c r="C6" s="84"/>
      <c r="D6" s="85"/>
      <c r="E6" s="86"/>
      <c r="F6" s="781" t="s">
        <v>14</v>
      </c>
      <c r="G6" s="782"/>
      <c r="H6" s="783"/>
    </row>
    <row r="7" spans="1:8" ht="13.5" customHeight="1">
      <c r="A7" s="81"/>
      <c r="B7" s="81"/>
      <c r="C7" s="81"/>
      <c r="D7" s="81"/>
      <c r="E7" s="119"/>
      <c r="F7" s="792" t="s">
        <v>61</v>
      </c>
      <c r="G7" s="793"/>
      <c r="H7" s="794"/>
    </row>
    <row r="8" spans="1:14" ht="13.5" customHeight="1">
      <c r="A8" s="81"/>
      <c r="B8" s="81"/>
      <c r="C8" s="81"/>
      <c r="D8" s="81"/>
      <c r="E8" s="119"/>
      <c r="F8" s="77"/>
      <c r="M8" s="358" t="s">
        <v>250</v>
      </c>
      <c r="N8" s="87"/>
    </row>
    <row r="9" spans="1:12" ht="13.5" customHeight="1">
      <c r="A9" s="108"/>
      <c r="F9" s="77"/>
      <c r="I9" s="88" t="s">
        <v>25</v>
      </c>
      <c r="J9" s="1">
        <f>IF('基本情報入力（使い方）'!$C$12="","",'基本情報入力（使い方）'!$C$12)</f>
      </c>
      <c r="K9" s="88"/>
      <c r="L9" s="1"/>
    </row>
    <row r="10" spans="1:14" ht="13.5" customHeight="1" thickBot="1">
      <c r="A10" s="108"/>
      <c r="F10" s="77"/>
      <c r="M10" s="88"/>
      <c r="N10" s="88"/>
    </row>
    <row r="11" spans="1:14" ht="27" customHeight="1">
      <c r="A11" s="788" t="s">
        <v>1</v>
      </c>
      <c r="B11" s="790" t="s">
        <v>2</v>
      </c>
      <c r="C11" s="790"/>
      <c r="D11" s="791"/>
      <c r="E11" s="359" t="s">
        <v>3</v>
      </c>
      <c r="F11" s="360" t="s">
        <v>4</v>
      </c>
      <c r="G11" s="89" t="s">
        <v>5</v>
      </c>
      <c r="H11" s="89" t="s">
        <v>6</v>
      </c>
      <c r="I11" s="89" t="s">
        <v>0</v>
      </c>
      <c r="J11" s="89" t="s">
        <v>0</v>
      </c>
      <c r="K11" s="803" t="s">
        <v>7</v>
      </c>
      <c r="L11" s="778"/>
      <c r="M11" s="195" t="s">
        <v>113</v>
      </c>
      <c r="N11" s="799" t="s">
        <v>31</v>
      </c>
    </row>
    <row r="12" spans="1:14" ht="42" customHeight="1" thickBot="1">
      <c r="A12" s="789"/>
      <c r="B12" s="91" t="s">
        <v>8</v>
      </c>
      <c r="C12" s="91" t="s">
        <v>9</v>
      </c>
      <c r="D12" s="92" t="s">
        <v>10</v>
      </c>
      <c r="E12" s="120"/>
      <c r="F12" s="94"/>
      <c r="G12" s="95"/>
      <c r="H12" s="95"/>
      <c r="I12" s="95" t="s">
        <v>11</v>
      </c>
      <c r="J12" s="95" t="s">
        <v>20</v>
      </c>
      <c r="K12" s="95" t="s">
        <v>12</v>
      </c>
      <c r="L12" s="96" t="s">
        <v>19</v>
      </c>
      <c r="M12" s="162" t="s">
        <v>252</v>
      </c>
      <c r="N12" s="800"/>
    </row>
    <row r="13" spans="1:14" ht="61.5" customHeight="1">
      <c r="A13" s="113">
        <v>1</v>
      </c>
      <c r="B13" s="801"/>
      <c r="C13" s="802"/>
      <c r="D13" s="802"/>
      <c r="E13" s="155"/>
      <c r="F13" s="129"/>
      <c r="G13" s="131"/>
      <c r="H13" s="132"/>
      <c r="I13" s="11">
        <f aca="true" t="shared" si="0" ref="I13:I22">IF(J13="","",ROUNDDOWN(J13*(1+N13/100),0))</f>
      </c>
      <c r="J13" s="156"/>
      <c r="K13" s="11">
        <f aca="true" t="shared" si="1" ref="K13:K22">IF(L13="","",ROUNDDOWN(L13*(1+N13/100),0))</f>
      </c>
      <c r="L13" s="11">
        <f>IF(OR(J13="",G13=""),"",ROUNDDOWN(J13*G13,0))</f>
      </c>
      <c r="M13" s="71">
        <f>L13</f>
      </c>
      <c r="N13" s="141">
        <v>8</v>
      </c>
    </row>
    <row r="14" spans="1:14" ht="61.5" customHeight="1">
      <c r="A14" s="114">
        <v>2</v>
      </c>
      <c r="B14" s="773"/>
      <c r="C14" s="774"/>
      <c r="D14" s="774"/>
      <c r="E14" s="151"/>
      <c r="F14" s="134"/>
      <c r="G14" s="131"/>
      <c r="H14" s="132"/>
      <c r="I14" s="11">
        <f t="shared" si="0"/>
      </c>
      <c r="J14" s="139"/>
      <c r="K14" s="11">
        <f t="shared" si="1"/>
      </c>
      <c r="L14" s="11">
        <f aca="true" t="shared" si="2" ref="L14:L22">IF(OR(J14="",G14=""),"",ROUNDDOWN(J14*G14,0))</f>
      </c>
      <c r="M14" s="71">
        <f aca="true" t="shared" si="3" ref="M14:M22">L14</f>
      </c>
      <c r="N14" s="141">
        <v>8</v>
      </c>
    </row>
    <row r="15" spans="1:14" ht="61.5" customHeight="1">
      <c r="A15" s="114">
        <v>3</v>
      </c>
      <c r="B15" s="773"/>
      <c r="C15" s="774"/>
      <c r="D15" s="774"/>
      <c r="E15" s="151"/>
      <c r="F15" s="134"/>
      <c r="G15" s="131"/>
      <c r="H15" s="132"/>
      <c r="I15" s="11">
        <f t="shared" si="0"/>
      </c>
      <c r="J15" s="139"/>
      <c r="K15" s="11">
        <f t="shared" si="1"/>
      </c>
      <c r="L15" s="11">
        <f t="shared" si="2"/>
      </c>
      <c r="M15" s="12">
        <f t="shared" si="3"/>
      </c>
      <c r="N15" s="141">
        <v>8</v>
      </c>
    </row>
    <row r="16" spans="1:14" ht="61.5" customHeight="1">
      <c r="A16" s="114">
        <v>4</v>
      </c>
      <c r="B16" s="773"/>
      <c r="C16" s="774"/>
      <c r="D16" s="774"/>
      <c r="E16" s="151"/>
      <c r="F16" s="134"/>
      <c r="G16" s="131"/>
      <c r="H16" s="132"/>
      <c r="I16" s="11">
        <f t="shared" si="0"/>
      </c>
      <c r="J16" s="139"/>
      <c r="K16" s="11">
        <f t="shared" si="1"/>
      </c>
      <c r="L16" s="11">
        <f t="shared" si="2"/>
      </c>
      <c r="M16" s="12">
        <f t="shared" si="3"/>
      </c>
      <c r="N16" s="141">
        <v>8</v>
      </c>
    </row>
    <row r="17" spans="1:14" ht="61.5" customHeight="1">
      <c r="A17" s="114">
        <v>5</v>
      </c>
      <c r="B17" s="773"/>
      <c r="C17" s="774"/>
      <c r="D17" s="774"/>
      <c r="E17" s="151"/>
      <c r="F17" s="134"/>
      <c r="G17" s="131"/>
      <c r="H17" s="132"/>
      <c r="I17" s="11">
        <f t="shared" si="0"/>
      </c>
      <c r="J17" s="139"/>
      <c r="K17" s="11">
        <f t="shared" si="1"/>
      </c>
      <c r="L17" s="11">
        <f t="shared" si="2"/>
      </c>
      <c r="M17" s="12">
        <f t="shared" si="3"/>
      </c>
      <c r="N17" s="141">
        <v>8</v>
      </c>
    </row>
    <row r="18" spans="1:14" ht="61.5" customHeight="1">
      <c r="A18" s="114">
        <v>6</v>
      </c>
      <c r="B18" s="773"/>
      <c r="C18" s="774"/>
      <c r="D18" s="774"/>
      <c r="E18" s="151"/>
      <c r="F18" s="134"/>
      <c r="G18" s="131"/>
      <c r="H18" s="132"/>
      <c r="I18" s="11">
        <f t="shared" si="0"/>
      </c>
      <c r="J18" s="139"/>
      <c r="K18" s="11">
        <f t="shared" si="1"/>
      </c>
      <c r="L18" s="11">
        <f t="shared" si="2"/>
      </c>
      <c r="M18" s="12">
        <f t="shared" si="3"/>
      </c>
      <c r="N18" s="141">
        <v>8</v>
      </c>
    </row>
    <row r="19" spans="1:14" ht="61.5" customHeight="1">
      <c r="A19" s="114">
        <v>7</v>
      </c>
      <c r="B19" s="773"/>
      <c r="C19" s="774"/>
      <c r="D19" s="774"/>
      <c r="E19" s="151"/>
      <c r="F19" s="135"/>
      <c r="G19" s="131"/>
      <c r="H19" s="132"/>
      <c r="I19" s="11">
        <f t="shared" si="0"/>
      </c>
      <c r="J19" s="139"/>
      <c r="K19" s="11">
        <f t="shared" si="1"/>
      </c>
      <c r="L19" s="11">
        <f t="shared" si="2"/>
      </c>
      <c r="M19" s="12">
        <f t="shared" si="3"/>
      </c>
      <c r="N19" s="141">
        <v>8</v>
      </c>
    </row>
    <row r="20" spans="1:14" ht="61.5" customHeight="1">
      <c r="A20" s="114">
        <v>8</v>
      </c>
      <c r="B20" s="773"/>
      <c r="C20" s="774"/>
      <c r="D20" s="774"/>
      <c r="E20" s="151"/>
      <c r="F20" s="134"/>
      <c r="G20" s="131"/>
      <c r="H20" s="132"/>
      <c r="I20" s="11">
        <f t="shared" si="0"/>
      </c>
      <c r="J20" s="139"/>
      <c r="K20" s="11">
        <f t="shared" si="1"/>
      </c>
      <c r="L20" s="11">
        <f t="shared" si="2"/>
      </c>
      <c r="M20" s="12">
        <f t="shared" si="3"/>
      </c>
      <c r="N20" s="141">
        <v>8</v>
      </c>
    </row>
    <row r="21" spans="1:14" ht="61.5" customHeight="1">
      <c r="A21" s="114">
        <v>9</v>
      </c>
      <c r="B21" s="773"/>
      <c r="C21" s="774"/>
      <c r="D21" s="774"/>
      <c r="E21" s="151"/>
      <c r="F21" s="134"/>
      <c r="G21" s="131"/>
      <c r="H21" s="132"/>
      <c r="I21" s="11">
        <f t="shared" si="0"/>
      </c>
      <c r="J21" s="139"/>
      <c r="K21" s="11">
        <f t="shared" si="1"/>
      </c>
      <c r="L21" s="11">
        <f t="shared" si="2"/>
      </c>
      <c r="M21" s="12">
        <f t="shared" si="3"/>
      </c>
      <c r="N21" s="141">
        <v>8</v>
      </c>
    </row>
    <row r="22" spans="1:14" ht="61.5" customHeight="1" thickBot="1">
      <c r="A22" s="118">
        <v>10</v>
      </c>
      <c r="B22" s="779"/>
      <c r="C22" s="780"/>
      <c r="D22" s="780"/>
      <c r="E22" s="152"/>
      <c r="F22" s="136"/>
      <c r="G22" s="137"/>
      <c r="H22" s="138"/>
      <c r="I22" s="13">
        <f t="shared" si="0"/>
      </c>
      <c r="J22" s="140"/>
      <c r="K22" s="13">
        <f t="shared" si="1"/>
      </c>
      <c r="L22" s="13">
        <f t="shared" si="2"/>
      </c>
      <c r="M22" s="13">
        <f t="shared" si="3"/>
      </c>
      <c r="N22" s="142">
        <v>8</v>
      </c>
    </row>
    <row r="23" spans="1:13" ht="21" customHeight="1" thickBot="1">
      <c r="A23" s="775" t="s">
        <v>13</v>
      </c>
      <c r="B23" s="776"/>
      <c r="C23" s="776"/>
      <c r="D23" s="776"/>
      <c r="E23" s="776"/>
      <c r="F23" s="776"/>
      <c r="G23" s="776"/>
      <c r="H23" s="776"/>
      <c r="I23" s="776"/>
      <c r="J23" s="102"/>
      <c r="K23" s="10">
        <f>SUM(K13:K22)</f>
        <v>0</v>
      </c>
      <c r="L23" s="10">
        <f>SUM(L13:L22)</f>
        <v>0</v>
      </c>
      <c r="M23" s="168">
        <f>SUM(M13:M22)</f>
        <v>0</v>
      </c>
    </row>
    <row r="24" spans="1:13" ht="13.5" customHeight="1">
      <c r="A24" s="108"/>
      <c r="L24" s="105"/>
      <c r="M24" s="106"/>
    </row>
    <row r="25" spans="1:5" ht="13.5" customHeight="1">
      <c r="A25" s="108"/>
      <c r="B25" s="79" t="s">
        <v>15</v>
      </c>
      <c r="D25" s="108"/>
      <c r="E25" s="1" t="s">
        <v>26</v>
      </c>
    </row>
    <row r="26" spans="2:5" ht="13.5" customHeight="1">
      <c r="B26" s="79" t="s">
        <v>16</v>
      </c>
      <c r="E26" s="1" t="s">
        <v>27</v>
      </c>
    </row>
    <row r="27" spans="2:5" ht="13.5" customHeight="1">
      <c r="B27" s="79" t="s">
        <v>17</v>
      </c>
      <c r="E27" s="1" t="s">
        <v>28</v>
      </c>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2018-11-28T04:33:39Z</cp:lastPrinted>
  <dcterms:created xsi:type="dcterms:W3CDTF">2013-05-03T10:01:41Z</dcterms:created>
  <dcterms:modified xsi:type="dcterms:W3CDTF">2018-12-18T04:38:34Z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