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20" windowHeight="6060" tabRatio="726" activeTab="0"/>
  </bookViews>
  <sheets>
    <sheet name="目次" sheetId="1" r:id="rId1"/>
    <sheet name="基本情報入力（使い方）" sheetId="2" r:id="rId2"/>
    <sheet name="設定" sheetId="3" state="hidden" r:id="rId3"/>
    <sheet name="経費明細表" sheetId="4" r:id="rId4"/>
    <sheet name="機械装置費（50万円以上）" sheetId="5" r:id="rId5"/>
    <sheet name="機械装置費（50万円未満）" sheetId="6" r:id="rId6"/>
    <sheet name="技術導入費" sheetId="7" r:id="rId7"/>
    <sheet name="専門家経費" sheetId="8" r:id="rId8"/>
    <sheet name="運搬費" sheetId="9" r:id="rId9"/>
    <sheet name="原材料費" sheetId="10" r:id="rId10"/>
    <sheet name="外注加工費" sheetId="11" r:id="rId11"/>
    <sheet name="委託費" sheetId="12" r:id="rId12"/>
    <sheet name="知的財産権等関連経費" sheetId="13" r:id="rId13"/>
    <sheet name="クラウド利用費" sheetId="14" r:id="rId14"/>
  </sheets>
  <definedNames>
    <definedName name="_xlfn.IFERROR" hidden="1">#NAME?</definedName>
    <definedName name="_xlfn.SHEETS" hidden="1">#NAME?</definedName>
    <definedName name="_xlfn.SUMIFS" hidden="1">#NAME?</definedName>
    <definedName name="ｃaaa">'経費明細表'!#REF!</definedName>
    <definedName name="_xlnm.Print_Area" localSheetId="13">'クラウド利用費'!$A$4:$O$27</definedName>
    <definedName name="_xlnm.Print_Area" localSheetId="11">'委託費'!$A$4:$O$27</definedName>
    <definedName name="_xlnm.Print_Area" localSheetId="8">'運搬費'!$A$4:$O$27</definedName>
    <definedName name="_xlnm.Print_Area" localSheetId="10">'外注加工費'!$A$4:$O$27</definedName>
    <definedName name="_xlnm.Print_Area" localSheetId="4">'機械装置費（50万円以上）'!$A$4:$Q$27</definedName>
    <definedName name="_xlnm.Print_Area" localSheetId="5">'機械装置費（50万円未満）'!$A$4:$O$27</definedName>
    <definedName name="_xlnm.Print_Area" localSheetId="6">'技術導入費'!$A$4:$O$27</definedName>
    <definedName name="_xlnm.Print_Area" localSheetId="3">'経費明細表'!$Z$4:$AN$61</definedName>
    <definedName name="_xlnm.Print_Area" localSheetId="9">'原材料費'!$A$4:$O$27</definedName>
    <definedName name="_xlnm.Print_Area" localSheetId="7">'専門家経費'!$A$4:$O$27</definedName>
    <definedName name="_xlnm.Print_Area" localSheetId="12">'知的財産権等関連経費'!$A$4:$O$27</definedName>
    <definedName name="事業類型" localSheetId="3">'経費明細表'!$AB$17</definedName>
    <definedName name="消費税率" localSheetId="3">'経費明細表'!$AB$16</definedName>
    <definedName name="補助下限額">'経費明細表'!$AB$21</definedName>
    <definedName name="補助上限額" localSheetId="3">'経費明細表'!$AB$20</definedName>
  </definedNames>
  <calcPr fullCalcOnLoad="1"/>
</workbook>
</file>

<file path=xl/comments4.xml><?xml version="1.0" encoding="utf-8"?>
<comments xmlns="http://schemas.openxmlformats.org/spreadsheetml/2006/main">
  <authors>
    <author>PCUser</author>
    <author>bara</author>
    <author>EH</author>
    <author>mono31 飛永　美和</author>
    <author>高村 育子</author>
    <author>NR1504-720</author>
  </authors>
  <commentList>
    <comment ref="AF25" authorId="0">
      <text>
        <r>
          <rPr>
            <sz val="11"/>
            <rFont val="ＭＳ Ｐゴシック"/>
            <family val="3"/>
          </rPr>
          <t xml:space="preserve">各経費区分ごとに判定。
判定１～判定5に「×」が１つでもあると、「×」と判定。
</t>
        </r>
      </text>
    </comment>
    <comment ref="AG25" authorId="1">
      <text>
        <r>
          <rPr>
            <sz val="11"/>
            <rFont val="ＭＳ Ｐゴシック"/>
            <family val="3"/>
          </rPr>
          <t xml:space="preserve">外注加工費、委託費、知的財産関連経費については、補助対象経費総額の1/2、1/2、1/3を超えてはならない。外注加工費＋委託費についても補助対象経費総額の1/2を超えないこと。
</t>
        </r>
      </text>
    </comment>
    <comment ref="AN25" authorId="0">
      <text>
        <r>
          <rPr>
            <sz val="11"/>
            <rFont val="ＭＳ Ｐゴシック"/>
            <family val="3"/>
          </rPr>
          <t>判定１～７、「実績額の総額についての判定」がすべて「○」のとき、総合判定は「○」</t>
        </r>
      </text>
    </comment>
    <comment ref="AG34" authorId="2">
      <text>
        <r>
          <rPr>
            <b/>
            <sz val="11"/>
            <rFont val="ＭＳ Ｐゴシック"/>
            <family val="3"/>
          </rPr>
          <t>補助対象経費について</t>
        </r>
        <r>
          <rPr>
            <sz val="11"/>
            <rFont val="ＭＳ Ｐゴシック"/>
            <family val="3"/>
          </rPr>
          <t>、「外注加工費≦1/2×総額」と「委託費＋外注加工費≦1/2×総額」の制約がある。（いくつかある制約のうち、委託費に関わる部分のみ抜粋）
ここでは外注加工費に修正が必要な場合に「×」と判定、外注加工費の修正は必要ない場合に「○」と判定している。
①</t>
        </r>
        <r>
          <rPr>
            <b/>
            <sz val="11"/>
            <rFont val="ＭＳ Ｐゴシック"/>
            <family val="3"/>
          </rPr>
          <t>「委託費＋外注加工費≦1/2×総額」のとき</t>
        </r>
        <r>
          <rPr>
            <sz val="11"/>
            <rFont val="ＭＳ Ｐゴシック"/>
            <family val="3"/>
          </rPr>
          <t xml:space="preserve">
（「外注加工費≦1/2×総額」と「委託費＋外注加工費≦1/2×総額」の両方を満たすので、外注加工費の修正は必要ない→外注加工費として「○」と判定）
</t>
        </r>
        <r>
          <rPr>
            <b/>
            <sz val="11"/>
            <rFont val="ＭＳ Ｐゴシック"/>
            <family val="3"/>
          </rPr>
          <t>または</t>
        </r>
        <r>
          <rPr>
            <sz val="11"/>
            <rFont val="ＭＳ Ｐゴシック"/>
            <family val="3"/>
          </rPr>
          <t xml:space="preserve">
②</t>
        </r>
        <r>
          <rPr>
            <b/>
            <sz val="11"/>
            <rFont val="ＭＳ Ｐゴシック"/>
            <family val="3"/>
          </rPr>
          <t>「委託費＞1/2×総額」のとき</t>
        </r>
        <r>
          <rPr>
            <sz val="11"/>
            <rFont val="ＭＳ Ｐゴシック"/>
            <family val="3"/>
          </rPr>
          <t xml:space="preserve">
（「委託費＋外注加工費≦1/2×総額」にならないが、原因は委託費にあり、外注加工費には原因がない。外注加工費の修正は必要ない→外注加工費として「○」と判定）</t>
        </r>
        <r>
          <rPr>
            <sz val="16"/>
            <rFont val="ＭＳ Ｐゴシック"/>
            <family val="3"/>
          </rPr>
          <t xml:space="preserve">
</t>
        </r>
      </text>
    </comment>
    <comment ref="AG35" authorId="2">
      <text>
        <r>
          <rPr>
            <b/>
            <sz val="11"/>
            <rFont val="ＭＳ Ｐゴシック"/>
            <family val="3"/>
          </rPr>
          <t>補助対象経費について</t>
        </r>
        <r>
          <rPr>
            <sz val="11"/>
            <rFont val="ＭＳ Ｐゴシック"/>
            <family val="3"/>
          </rPr>
          <t>、「委託費≦1/2×総額」と「委託費＋外注加工費≦1/2×総額」の制約がある。（いくつかある制約のうち、委託費に関わる部分のみ抜粋）
ここでは委託費に修正が必要な場合に「×」と判定、委託費の修正は必要ない場合に「○」と判定している。
①</t>
        </r>
        <r>
          <rPr>
            <b/>
            <sz val="11"/>
            <rFont val="ＭＳ Ｐゴシック"/>
            <family val="3"/>
          </rPr>
          <t xml:space="preserve">「委託費＋外注加工費≦1/2×総額」のとき
</t>
        </r>
        <r>
          <rPr>
            <sz val="11"/>
            <rFont val="ＭＳ Ｐゴシック"/>
            <family val="3"/>
          </rPr>
          <t xml:space="preserve">（「委託費≦1/2×総額」と「委託費＋外注加工費≦1/2×総額」の両方を満たすので、委託費の修正は必要ない→委託費として「○」と判定）
</t>
        </r>
        <r>
          <rPr>
            <b/>
            <sz val="11"/>
            <rFont val="ＭＳ Ｐゴシック"/>
            <family val="3"/>
          </rPr>
          <t>または</t>
        </r>
        <r>
          <rPr>
            <sz val="11"/>
            <rFont val="ＭＳ Ｐゴシック"/>
            <family val="3"/>
          </rPr>
          <t xml:space="preserve">
②</t>
        </r>
        <r>
          <rPr>
            <b/>
            <sz val="11"/>
            <rFont val="ＭＳ Ｐゴシック"/>
            <family val="3"/>
          </rPr>
          <t>「外注加工費＞1/2×総額」のとき</t>
        </r>
        <r>
          <rPr>
            <sz val="11"/>
            <rFont val="ＭＳ Ｐゴシック"/>
            <family val="3"/>
          </rPr>
          <t xml:space="preserve">
（「委託費＋外注加工費≦1/2×総額」にならないが、原因は外注加工費にあり、委託費には原因がない。委託費の修正は必要ない→委託費として「○」と判定）</t>
        </r>
        <r>
          <rPr>
            <sz val="18"/>
            <rFont val="ＭＳ Ｐゴシック"/>
            <family val="3"/>
          </rPr>
          <t xml:space="preserve">
</t>
        </r>
      </text>
    </comment>
    <comment ref="D8" authorId="3">
      <text>
        <r>
          <rPr>
            <sz val="14"/>
            <color indexed="10"/>
            <rFont val="ＭＳ Ｐゴシック"/>
            <family val="3"/>
          </rPr>
          <t>黄色の塗りつぶしがあるセルは入力必須となります。</t>
        </r>
        <r>
          <rPr>
            <sz val="14"/>
            <color indexed="47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交付申請（決定）時の金額を入力してください。</t>
        </r>
      </text>
    </comment>
    <comment ref="T10" authorId="4">
      <text>
        <r>
          <rPr>
            <sz val="14"/>
            <rFont val="ＭＳ Ｐゴシック"/>
            <family val="3"/>
          </rPr>
          <t>補助対象経費の各種要件を加味し自動計算されるため、変更前の交付決定額より減額になる場合があります。</t>
        </r>
      </text>
    </comment>
    <comment ref="N11" authorId="1">
      <text>
        <r>
          <rPr>
            <sz val="9"/>
            <rFont val="ＭＳ Ｐゴシック"/>
            <family val="3"/>
          </rPr>
          <t xml:space="preserve">積み上げで一円は違う時があります。
</t>
        </r>
      </text>
    </comment>
    <comment ref="R11" authorId="5">
      <text>
        <r>
          <rPr>
            <b/>
            <sz val="12"/>
            <color indexed="10"/>
            <rFont val="ＭＳ Ｐゴシック"/>
            <family val="3"/>
          </rPr>
          <t>黄色の塗りつぶしがあるセルは入力
必須となります。</t>
        </r>
        <r>
          <rPr>
            <sz val="12"/>
            <rFont val="ＭＳ Ｐゴシック"/>
            <family val="3"/>
          </rPr>
          <t xml:space="preserve">
①各経費に入力してください。
　　【変更前(ア）＝（イ）の場合】
　　　　変更申請額の同額を入力してください。
　　【変更前(ア)＞（イ）の場合】
　　　　変更申請額の同額を入力してください。
　　【変更前(ア)＜（イ）の場合】
　　　　変更前（ア)の額を上限として、各経費を
         調整して入力してください。
　　    基本的に調整は、機械装置費以外で
         行ってください。
②</t>
        </r>
        <r>
          <rPr>
            <sz val="12"/>
            <color indexed="10"/>
            <rFont val="ＭＳ Ｐゴシック"/>
            <family val="3"/>
          </rPr>
          <t>「費目別経費支出明細書」</t>
        </r>
        <r>
          <rPr>
            <sz val="12"/>
            <rFont val="ＭＳ Ｐゴシック"/>
            <family val="3"/>
          </rPr>
          <t>の「補助対象
　　経費（税抜き）：上限調整後」（セルＮ欄）
　　へ①の金額になるように</t>
        </r>
        <r>
          <rPr>
            <sz val="12"/>
            <color indexed="10"/>
            <rFont val="ＭＳ Ｐゴシック"/>
            <family val="3"/>
          </rPr>
          <t>経費内訳</t>
        </r>
        <r>
          <rPr>
            <sz val="12"/>
            <rFont val="ＭＳ Ｐゴシック"/>
            <family val="3"/>
          </rPr>
          <t xml:space="preserve">を
　　入力してください。
</t>
        </r>
      </text>
    </comment>
    <comment ref="S22" authorId="5">
      <text>
        <r>
          <rPr>
            <b/>
            <sz val="14"/>
            <color indexed="10"/>
            <rFont val="ＭＳ Ｐゴシック"/>
            <family val="3"/>
          </rPr>
          <t xml:space="preserve">補助対象経費（上限調整後）の合計が
変更前（ア）の合計を超えないよう
各費目にて調整が必要となります。
</t>
        </r>
      </text>
    </comment>
  </commentList>
</comments>
</file>

<file path=xl/comments5.xml><?xml version="1.0" encoding="utf-8"?>
<comments xmlns="http://schemas.openxmlformats.org/spreadsheetml/2006/main">
  <authors>
    <author>mono133</author>
  </authors>
  <commentList>
    <comment ref="N12" authorId="0">
      <text>
        <r>
          <rPr>
            <sz val="9"/>
            <rFont val="ＭＳ Ｐゴシック"/>
            <family val="3"/>
          </rPr>
          <t>「経費明細表」にて上限調整した額に
なるように経費内訳を調整してください。
　・変更申請額と同額の場合も入力
　　が必要です。
　・上限調整後の合計(ｾﾙN23）は
　　自動計算されますので「経費明
　　細表」と照合して下さい。</t>
        </r>
      </text>
    </comment>
  </commentList>
</comments>
</file>

<file path=xl/comments6.xml><?xml version="1.0" encoding="utf-8"?>
<comments xmlns="http://schemas.openxmlformats.org/spreadsheetml/2006/main">
  <authors>
    <author>高村 育子</author>
  </authors>
  <commentList>
    <comment ref="A11" authorId="0">
      <text>
        <r>
          <rPr>
            <sz val="11"/>
            <rFont val="ＭＳ Ｐゴシック"/>
            <family val="3"/>
          </rPr>
          <t>機械装置費（50万円未満）の管理№は、機械装置費（50万円以上）の管理№からの通番としてください。</t>
        </r>
      </text>
    </comment>
  </commentList>
</comments>
</file>

<file path=xl/sharedStrings.xml><?xml version="1.0" encoding="utf-8"?>
<sst xmlns="http://schemas.openxmlformats.org/spreadsheetml/2006/main" count="652" uniqueCount="246">
  <si>
    <t>単価</t>
  </si>
  <si>
    <t>管理No.</t>
  </si>
  <si>
    <t>支払</t>
  </si>
  <si>
    <t>支払先</t>
  </si>
  <si>
    <t>内容および仕様等詳細</t>
  </si>
  <si>
    <t>数量</t>
  </si>
  <si>
    <t>単位</t>
  </si>
  <si>
    <t>補助事業に要した経費
＜支払額＞</t>
  </si>
  <si>
    <t>年</t>
  </si>
  <si>
    <t>月</t>
  </si>
  <si>
    <t>日</t>
  </si>
  <si>
    <t>(税込み)</t>
  </si>
  <si>
    <t>（税込み）</t>
  </si>
  <si>
    <t>合　　　　計</t>
  </si>
  <si>
    <t>経費区分</t>
  </si>
  <si>
    <t>(注1)</t>
  </si>
  <si>
    <t>(注2)</t>
  </si>
  <si>
    <t>(注3)</t>
  </si>
  <si>
    <t>(単位:円)</t>
  </si>
  <si>
    <t>B×2/3以内</t>
  </si>
  <si>
    <t>補助金交付申請額</t>
  </si>
  <si>
    <t>（税抜き）</t>
  </si>
  <si>
    <t>原材料費</t>
  </si>
  <si>
    <t>(税抜き)</t>
  </si>
  <si>
    <t>合計</t>
  </si>
  <si>
    <t>技術導入費</t>
  </si>
  <si>
    <t>委託費</t>
  </si>
  <si>
    <t>外注加工費</t>
  </si>
  <si>
    <t>運搬費</t>
  </si>
  <si>
    <t>№</t>
  </si>
  <si>
    <t>事業者名：</t>
  </si>
  <si>
    <t>支出明細は原材料費、機械装置費など「経費区分」別に記入してください。</t>
  </si>
  <si>
    <t>管理№ごとに、証拠書類を整備してください。</t>
  </si>
  <si>
    <t>本様式は日本工業規格Ａ４判としてください。</t>
  </si>
  <si>
    <t>順位</t>
  </si>
  <si>
    <t>判定</t>
  </si>
  <si>
    <t>加算する金額</t>
  </si>
  <si>
    <t>消費税率(%)</t>
  </si>
  <si>
    <t>補助上限額</t>
  </si>
  <si>
    <t>設備投資の制限</t>
  </si>
  <si>
    <t>その他の経費の制限</t>
  </si>
  <si>
    <t>外注加工費+委託費</t>
  </si>
  <si>
    <t>なお、このＥＸＣＥＬのフォーマットは計算式に保護をかけています。</t>
  </si>
  <si>
    <t>消費税は切り捨てにしてありますので微調整は必要です。</t>
  </si>
  <si>
    <t>本ワークシートの使い方について</t>
  </si>
  <si>
    <t>知的財産権等関連経費</t>
  </si>
  <si>
    <t>内容</t>
  </si>
  <si>
    <t>差額</t>
  </si>
  <si>
    <t>仮計算
補助金交付申請額</t>
  </si>
  <si>
    <t>按分計算
補助金交付申請額</t>
  </si>
  <si>
    <t>機械装置費で補助対象経費にして単価５０万円以上の設備投資が必要</t>
  </si>
  <si>
    <t>機械装置費以外の経費の補助金交付申請額は５００万円以下</t>
  </si>
  <si>
    <t>総合判定</t>
  </si>
  <si>
    <t>名前の管理（引用しているため削除不可）</t>
  </si>
  <si>
    <t>名前</t>
  </si>
  <si>
    <t>消費税率</t>
  </si>
  <si>
    <t>事業類型</t>
  </si>
  <si>
    <t>補助上限額</t>
  </si>
  <si>
    <t>合　計</t>
  </si>
  <si>
    <t>↑</t>
  </si>
  <si>
    <t>予算額　計算シート</t>
  </si>
  <si>
    <t>機械装置費を除く補助金申請額の合計額(修正前)</t>
  </si>
  <si>
    <t>順位２</t>
  </si>
  <si>
    <t>補助金交付申請限度額</t>
  </si>
  <si>
    <t>順位２の合計額</t>
  </si>
  <si>
    <t>微修正してください。</t>
  </si>
  <si>
    <t>優先される数値</t>
  </si>
  <si>
    <t>保護を解除する場合は「校閲」のタブをクリックして、「シート保護の解除」をしてください。パスワードはかけていません。</t>
  </si>
  <si>
    <t>企業名を入力してください。</t>
  </si>
  <si>
    <t>■はじめに</t>
  </si>
  <si>
    <t>　 ※下記の各費用項目をクリックすると対象のシートに移動します。</t>
  </si>
  <si>
    <t>機械装置費（50万円以上）</t>
  </si>
  <si>
    <t>機械装置費（50万円未満）</t>
  </si>
  <si>
    <t>専門家経費</t>
  </si>
  <si>
    <t>クラウド利用費</t>
  </si>
  <si>
    <t>機械装置費（50万円以上）</t>
  </si>
  <si>
    <t>機械装置費（50万円未満）</t>
  </si>
  <si>
    <t>事業に要する経費</t>
  </si>
  <si>
    <t>事業に要する経費</t>
  </si>
  <si>
    <t xml:space="preserve">補助対象経費
</t>
  </si>
  <si>
    <t>機械装置費を優先した残りの補助金交付申請額</t>
  </si>
  <si>
    <t xml:space="preserve">機械装置費を除く合計額の補助金交付申請額の上限 </t>
  </si>
  <si>
    <t>この申請の事業類型は、</t>
  </si>
  <si>
    <t>見積書等の証拠書類をもとに、各経費のそれぞれの単価・数量・内容を入力すると、経費明細へ自動的に反映されます。</t>
  </si>
  <si>
    <t>機械装置費（50万円以上）</t>
  </si>
  <si>
    <t>機械装置費（50万円未満）</t>
  </si>
  <si>
    <t>判定１</t>
  </si>
  <si>
    <t>判定２</t>
  </si>
  <si>
    <t>判定３</t>
  </si>
  <si>
    <t>目次</t>
  </si>
  <si>
    <t>シート名</t>
  </si>
  <si>
    <t>下記の各費用項目をクリックすると対象のシートに移動します。</t>
  </si>
  <si>
    <t>調整される補助金の額</t>
  </si>
  <si>
    <t>調整する件数</t>
  </si>
  <si>
    <t>基本情報入力（使い方）</t>
  </si>
  <si>
    <t>「機械装置費（50万円以上）」から「クラウド利用費」まで該当の「費目別経費支出明細書」へ見積書等の証拠書類をもとに入力してください。</t>
  </si>
  <si>
    <t>小規模型</t>
  </si>
  <si>
    <t>事業類型</t>
  </si>
  <si>
    <t>№</t>
  </si>
  <si>
    <t>事業内容</t>
  </si>
  <si>
    <t>条件</t>
  </si>
  <si>
    <t>照合金額</t>
  </si>
  <si>
    <t>判定</t>
  </si>
  <si>
    <t>結果</t>
  </si>
  <si>
    <t>委託費</t>
  </si>
  <si>
    <t>判定対象外</t>
  </si>
  <si>
    <t>判定内容</t>
  </si>
  <si>
    <t>革新的サービス</t>
  </si>
  <si>
    <t>ものづくり技術</t>
  </si>
  <si>
    <t>補助下限額</t>
  </si>
  <si>
    <t>経費明細表</t>
  </si>
  <si>
    <t>原材料費(※）</t>
  </si>
  <si>
    <t>外注加工費(※）</t>
  </si>
  <si>
    <t>委託費(※）</t>
  </si>
  <si>
    <t>知的財産権等関連経費(※）</t>
  </si>
  <si>
    <t>クラウド利用費(※）</t>
  </si>
  <si>
    <t>※は小規模型の「試作開発等」のみ使用可</t>
  </si>
  <si>
    <t>機械装置費で補助対象経費にして単価５０万円以上の設備投資が必要</t>
  </si>
  <si>
    <t>①費目別経費支出明細書</t>
  </si>
  <si>
    <t>原材料費、外注加工費、委託費、知的財産権等関連経費、クラウド利用費</t>
  </si>
  <si>
    <t>知的財産権等関連経費</t>
  </si>
  <si>
    <t>事業対象外の経費を使用していないか</t>
  </si>
  <si>
    <t>対象項目</t>
  </si>
  <si>
    <t>機械装置費（単価50万円以上）</t>
  </si>
  <si>
    <t>機械装置費（単価50万円未満）</t>
  </si>
  <si>
    <t xml:space="preserve"> </t>
  </si>
  <si>
    <t>補助事業に要した経費（税込）≧補助事業に要した経費（税抜）
補助事業に要した経費（税抜）≧補助対象経費</t>
  </si>
  <si>
    <t>判定1</t>
  </si>
  <si>
    <t>判定2</t>
  </si>
  <si>
    <t>判定3</t>
  </si>
  <si>
    <t>その他経費の制限に抵触していないか</t>
  </si>
  <si>
    <t>判定４</t>
  </si>
  <si>
    <t>技術導入費</t>
  </si>
  <si>
    <t>運搬費</t>
  </si>
  <si>
    <t>専門家経費</t>
  </si>
  <si>
    <t>判定５</t>
  </si>
  <si>
    <t>設備投資の制限に抵触していないか</t>
  </si>
  <si>
    <t>設備投資にウエイトをおいて補助金額を按分しています。</t>
  </si>
  <si>
    <t>「×」の場合、判定１～判定5参照</t>
  </si>
  <si>
    <t>円</t>
  </si>
  <si>
    <t>第四次産業革命型</t>
  </si>
  <si>
    <t>一般型</t>
  </si>
  <si>
    <t>第四次産業革命型</t>
  </si>
  <si>
    <t>一般型</t>
  </si>
  <si>
    <t>①費目別経費支出明細書</t>
  </si>
  <si>
    <t>補助上限額1</t>
  </si>
  <si>
    <t>補助上限額2</t>
  </si>
  <si>
    <t>補助上限額3</t>
  </si>
  <si>
    <t>【様式第１の別紙】①費目別経費支出明細書</t>
  </si>
  <si>
    <t>小規模型（設備投資のみ）</t>
  </si>
  <si>
    <t>小規模型（試作開発等）</t>
  </si>
  <si>
    <t>外注加工費は補助対象経費の1/2を超えていないか</t>
  </si>
  <si>
    <t>委託費は補助対象経費の1/2を超えていないか</t>
  </si>
  <si>
    <t>知的財産権関連経費が補助対象経費の1/3を超えていないか</t>
  </si>
  <si>
    <t>上記の合計額が補助対象経費の1/2を超えていないか</t>
  </si>
  <si>
    <t/>
  </si>
  <si>
    <t>判定６</t>
  </si>
  <si>
    <t>判定７</t>
  </si>
  <si>
    <t>公募時の補助対象経費を超えていないか</t>
  </si>
  <si>
    <t>外、委、知は補助対象経費総額の1/2・1/2・1/3以内か</t>
  </si>
  <si>
    <t>公募時の補助金交付申請額を超えていないか</t>
  </si>
  <si>
    <t>第四次産業革命型が対象</t>
  </si>
  <si>
    <t>一般型、小規模型が対象</t>
  </si>
  <si>
    <t>原材料費（小規模型・試作開発等のみ）</t>
  </si>
  <si>
    <t>外注加工費（小規模型・試作開発等のみ）</t>
  </si>
  <si>
    <t>委託費(小規模型・試作開発等のみ）</t>
  </si>
  <si>
    <t>知的財産権等関連経費(小規模型・試作開発等のみ）</t>
  </si>
  <si>
    <t>クラウド利用費（小規模型・試作開発等のみ）</t>
  </si>
  <si>
    <t>原材料費（小規模型・試作開発等のみ）</t>
  </si>
  <si>
    <t>外注加工費（小規模型・試作開発等のみ）</t>
  </si>
  <si>
    <t>委託費(小規模型・試作開発等のみ）</t>
  </si>
  <si>
    <t>知的財産権等関連経費(小規模型・試作開発等のみ）</t>
  </si>
  <si>
    <t>クラウド利用費（小規模型・試作開発等のみ）</t>
  </si>
  <si>
    <t>目次に戻る</t>
  </si>
  <si>
    <t>雇用増（維持）5%の賃上げ</t>
  </si>
  <si>
    <t>雇用増（維持）10%の賃上げ</t>
  </si>
  <si>
    <t>（試作開発等）</t>
  </si>
  <si>
    <t>（設備投資のみ）</t>
  </si>
  <si>
    <t>※赤色の費目別経費支出明細書を修正してください</t>
  </si>
  <si>
    <t>判定６</t>
  </si>
  <si>
    <t>判定７</t>
  </si>
  <si>
    <t>コンテンツを有効にしていただく必要があります。</t>
  </si>
  <si>
    <t>また、本ツールを起動の際に「コンテンツの有効化」ボタンが表示される場合は、</t>
  </si>
  <si>
    <t>次に、補助金の上限を設定するため事業類型を選択してください。</t>
  </si>
  <si>
    <t>費目別支出明細では原則円未満切り捨てで計算しています。</t>
  </si>
  <si>
    <t>■操作手順（下記１～５を入力してください。必須項目です。）</t>
  </si>
  <si>
    <t>補助対象経費の（2/3）</t>
  </si>
  <si>
    <t>（切捨て）</t>
  </si>
  <si>
    <t>様式第３－１の別紙１（新旧対比表）</t>
  </si>
  <si>
    <t>（単位：円）</t>
  </si>
  <si>
    <t>事業形態</t>
  </si>
  <si>
    <t>経費区分
（※は小規模型
「試作開発等」のみ使用可）</t>
  </si>
  <si>
    <t>変　　更　　前　（交付決定額）</t>
  </si>
  <si>
    <t>変　　更　　後</t>
  </si>
  <si>
    <t>補助事業に要する経費</t>
  </si>
  <si>
    <t>補助金交付決定額</t>
  </si>
  <si>
    <t>補助対象経費（税抜き）</t>
  </si>
  <si>
    <t>補助金交付決定額</t>
  </si>
  <si>
    <t>（税込み）</t>
  </si>
  <si>
    <t>（税抜き）</t>
  </si>
  <si>
    <t>（税抜き）</t>
  </si>
  <si>
    <t>（税抜き）</t>
  </si>
  <si>
    <t>（税込み）</t>
  </si>
  <si>
    <t>（税抜き）</t>
  </si>
  <si>
    <t>変更申請額</t>
  </si>
  <si>
    <t>上限調整後</t>
  </si>
  <si>
    <t>Ａ</t>
  </si>
  <si>
    <t>Ｂ</t>
  </si>
  <si>
    <t>(ａ)</t>
  </si>
  <si>
    <t>（ア）</t>
  </si>
  <si>
    <t>（イ）</t>
  </si>
  <si>
    <t>(Ａ)</t>
  </si>
  <si>
    <t>変更額　チェックシート(変更後の補助金額が予算額のそれと比較して２０%を超える場合は変更申請が必要となります。)</t>
  </si>
  <si>
    <t>変更前の補助金－変更後の補助金</t>
  </si>
  <si>
    <t>変更前の補助金×２０%</t>
  </si>
  <si>
    <t>補助対象経費</t>
  </si>
  <si>
    <t>補助金の額</t>
  </si>
  <si>
    <t>様式第3-1の別紙2</t>
  </si>
  <si>
    <t>原材料費</t>
  </si>
  <si>
    <t>外注加工費</t>
  </si>
  <si>
    <t>委託費</t>
  </si>
  <si>
    <t>知的財産権等関連経費</t>
  </si>
  <si>
    <t>クラウド利用費</t>
  </si>
  <si>
    <t>様式３－１の別紙１　経費明細表を作成して下さい。</t>
  </si>
  <si>
    <t>●「変更後」の「事業に要する経費（税込み）」「事業に要する経費（税抜き）」「補助対象経費（税抜き）：変更申請額」欄の金額は、</t>
  </si>
  <si>
    <t>　　各費目のシート（費目別経費支出明細書）からリンク表示されます。</t>
  </si>
  <si>
    <t>　　「変更後」の「補助対象経費（税抜き）」合計額は、「変更前」の「補助対象経費（税抜き）」合計額を超えることはできません。</t>
  </si>
  <si>
    <t>　　（越えた場合は、基本的に機械装置費以外で減額調整を行ってください。）</t>
  </si>
  <si>
    <t>●提出用・ファイリング用として印刷してください。</t>
  </si>
  <si>
    <r>
      <rPr>
        <b/>
        <sz val="12"/>
        <rFont val="ＭＳ ゴシック"/>
        <family val="3"/>
      </rPr>
      <t>「費目別経費支出明細書」の「補助対象経費（税抜き）：上限調整後」（セルＮ欄）</t>
    </r>
    <r>
      <rPr>
        <sz val="12"/>
        <rFont val="ＭＳ ゴシック"/>
        <family val="3"/>
      </rPr>
      <t>に、</t>
    </r>
    <r>
      <rPr>
        <b/>
        <sz val="12"/>
        <rFont val="ＭＳ ゴシック"/>
        <family val="3"/>
      </rPr>
      <t>「経費明細表」</t>
    </r>
    <r>
      <rPr>
        <sz val="12"/>
        <rFont val="ＭＳ ゴシック"/>
        <family val="3"/>
      </rPr>
      <t>で作成した</t>
    </r>
  </si>
  <si>
    <t>「補助対象経費（税抜き）：上限調整後」の金額になるように経費内訳を入力してください。</t>
  </si>
  <si>
    <t>●「経費明細表」で上限調整により増減した場合は、「費目別経費支出明細書」でも増減額を反映させる必要があります。</t>
  </si>
  <si>
    <t>●変更申請額と同額の場合も、入力が必要です。</t>
  </si>
  <si>
    <t>補助対象経費</t>
  </si>
  <si>
    <t>変更申請額
（税抜き）</t>
  </si>
  <si>
    <t>上限調整後
（税抜き）</t>
  </si>
  <si>
    <r>
      <t>●「変更前」の</t>
    </r>
    <r>
      <rPr>
        <sz val="11"/>
        <color indexed="26"/>
        <rFont val="ＭＳ Ｐゴシック"/>
        <family val="3"/>
      </rPr>
      <t>■</t>
    </r>
    <r>
      <rPr>
        <sz val="11"/>
        <color theme="1"/>
        <rFont val="Calibri"/>
        <family val="3"/>
      </rPr>
      <t>欄に、交付申請（決定）時の金額を入力してください。</t>
    </r>
  </si>
  <si>
    <r>
      <t xml:space="preserve">●「変更後」の「補助対象経費（税抜き）：上限調整後 」 </t>
    </r>
    <r>
      <rPr>
        <sz val="11"/>
        <color indexed="26"/>
        <rFont val="ＭＳ Ｐゴシック"/>
        <family val="3"/>
      </rPr>
      <t>■</t>
    </r>
    <r>
      <rPr>
        <sz val="11"/>
        <color theme="1"/>
        <rFont val="Calibri"/>
        <family val="3"/>
      </rPr>
      <t>欄に、下記の調整事項を考慮し入力してください。</t>
    </r>
  </si>
  <si>
    <t>このエクセルは事務処理の手引きの計画変更承認申請書　様式第３－１別紙１　新旧対比表</t>
  </si>
  <si>
    <t>を作成するために用意したものです。</t>
  </si>
  <si>
    <t>C = Ｂ×2/3以内</t>
  </si>
  <si>
    <t>C=Ｂ×2/3以内</t>
  </si>
  <si>
    <t>　補助対象経費</t>
  </si>
  <si>
    <t>　補助金交付決定額</t>
  </si>
  <si>
    <t>※上記は必ず入力してください。</t>
  </si>
  <si>
    <t>「様式第２ 交付決定通知書」の補助対象経費と補助金交付決定額を入力してください。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</si>
</sst>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#,##0_);[Red]\(#,##0\)"/>
    <numFmt numFmtId="187" formatCode="#,##0.00_ "/>
    <numFmt numFmtId="188" formatCode="0.00_ "/>
    <numFmt numFmtId="189" formatCode="0.000_ "/>
    <numFmt numFmtId="190" formatCode="#,##0&quot;円&quot;"/>
    <numFmt numFmtId="191" formatCode="0&quot;件&quot;"/>
    <numFmt numFmtId="192" formatCode="&quot;参考：補助上限額　&quot;#,##0&quot;円&quot;"/>
    <numFmt numFmtId="193" formatCode="&quot;（B)補助対象経費上限金額:&quot;#,##0&quot;円&quot;"/>
    <numFmt numFmtId="194" formatCode="&quot;（C)補助金交付申請額:&quot;#,##0&quot;円&quot;"/>
    <numFmt numFmtId="195" formatCode="&quot;（C)補助金交付申請上限額:&quot;#,##0&quot;円&quot;"/>
    <numFmt numFmtId="196" formatCode="&quot;（B)補助対象経費上限額:&quot;#,##0&quot;円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"/>
    <numFmt numFmtId="202" formatCode="&quot;補助金交付決定額　&quot;#,##0&quot;円&quot;"/>
    <numFmt numFmtId="203" formatCode="&quot;参考：補助金交付決定額　&quot;#,##0&quot;円&quot;"/>
  </numFmts>
  <fonts count="12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9"/>
      <name val="Meiryo UI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3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name val="ＭＳ ゴシック"/>
      <family val="3"/>
    </font>
    <font>
      <sz val="14"/>
      <color indexed="47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明朝"/>
      <family val="1"/>
    </font>
    <font>
      <b/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6"/>
      <color indexed="10"/>
      <name val="ＭＳ Ｐゴシック"/>
      <family val="3"/>
    </font>
    <font>
      <sz val="12"/>
      <color indexed="47"/>
      <name val="ＭＳ ゴシック"/>
      <family val="3"/>
    </font>
    <font>
      <sz val="12"/>
      <color indexed="10"/>
      <name val="ＭＳ ゴシック"/>
      <family val="3"/>
    </font>
    <font>
      <sz val="12"/>
      <color indexed="26"/>
      <name val="ＭＳ ゴシック"/>
      <family val="3"/>
    </font>
    <font>
      <b/>
      <sz val="12"/>
      <color indexed="10"/>
      <name val="ＭＳ ゴシック"/>
      <family val="3"/>
    </font>
    <font>
      <u val="single"/>
      <sz val="12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4"/>
      <color indexed="56"/>
      <name val="ＭＳ Ｐゴシック"/>
      <family val="3"/>
    </font>
    <font>
      <sz val="14"/>
      <color indexed="56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明朝"/>
      <family val="1"/>
    </font>
    <font>
      <b/>
      <sz val="14"/>
      <color theme="0"/>
      <name val="ＭＳ Ｐゴシック"/>
      <family val="3"/>
    </font>
    <font>
      <b/>
      <sz val="11"/>
      <color rgb="FF002060"/>
      <name val="ＭＳ Ｐゴシック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  <font>
      <sz val="9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4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9"/>
      <name val="Calibri"/>
      <family val="3"/>
    </font>
    <font>
      <b/>
      <sz val="16"/>
      <color rgb="FFFF0000"/>
      <name val="Calibri"/>
      <family val="3"/>
    </font>
    <font>
      <sz val="16"/>
      <name val="Calibri"/>
      <family val="3"/>
    </font>
    <font>
      <sz val="12"/>
      <color theme="9" tint="0.7999799847602844"/>
      <name val="ＭＳ ゴシック"/>
      <family val="3"/>
    </font>
    <font>
      <sz val="12"/>
      <color rgb="FFFF0000"/>
      <name val="ＭＳ ゴシック"/>
      <family val="3"/>
    </font>
    <font>
      <sz val="12"/>
      <color theme="2"/>
      <name val="ＭＳ ゴシック"/>
      <family val="3"/>
    </font>
    <font>
      <b/>
      <sz val="12"/>
      <color rgb="FFFF0000"/>
      <name val="ＭＳ ゴシック"/>
      <family val="3"/>
    </font>
    <font>
      <u val="single"/>
      <sz val="12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4"/>
      <color rgb="FF002060"/>
      <name val="ＭＳ Ｐゴシック"/>
      <family val="3"/>
    </font>
    <font>
      <sz val="14"/>
      <color rgb="FF002060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5999600291252136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>
        <color theme="8" tint="-0.4999699890613556"/>
      </right>
      <top style="thin"/>
      <bottom style="hair"/>
    </border>
    <border>
      <left style="thin"/>
      <right style="thick">
        <color theme="8" tint="-0.4999699890613556"/>
      </right>
      <top style="hair"/>
      <bottom style="hair"/>
    </border>
    <border>
      <left style="thin"/>
      <right style="thick">
        <color theme="8" tint="-0.4999699890613556"/>
      </right>
      <top style="hair"/>
      <bottom style="thin"/>
    </border>
    <border>
      <left/>
      <right/>
      <top style="thin"/>
      <bottom/>
    </border>
    <border>
      <left style="thick"/>
      <right style="thin"/>
      <top style="thick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/>
      <right style="thin"/>
      <top/>
      <bottom style="thin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hair"/>
    </border>
    <border>
      <left/>
      <right/>
      <top/>
      <bottom style="thin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hair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ck"/>
      <top style="hair"/>
      <bottom style="thick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/>
      <top style="thin"/>
      <bottom style="thin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ck">
        <color theme="8" tint="-0.4999699890613556"/>
      </left>
      <right style="thick">
        <color theme="8" tint="-0.4999699890613556"/>
      </right>
      <top style="thick">
        <color theme="8" tint="-0.4999699890613556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 style="thick">
        <color theme="8" tint="-0.4999699890613556"/>
      </bottom>
    </border>
    <border>
      <left style="thin"/>
      <right style="thick">
        <color theme="8" tint="-0.4999699890613556"/>
      </right>
      <top style="thin"/>
      <bottom/>
    </border>
    <border>
      <left style="thin"/>
      <right style="thick">
        <color theme="8" tint="-0.4999699890613556"/>
      </right>
      <top/>
      <bottom/>
    </border>
    <border>
      <left style="thin"/>
      <right style="thick">
        <color theme="8" tint="-0.4999699890613556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thin"/>
      <top style="hair"/>
      <bottom style="thin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626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38" fontId="8" fillId="0" borderId="10" xfId="50" applyFont="1" applyFill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horizontal="right" vertical="center"/>
      <protection/>
    </xf>
    <xf numFmtId="184" fontId="8" fillId="0" borderId="11" xfId="0" applyNumberFormat="1" applyFont="1" applyFill="1" applyBorder="1" applyAlignment="1" applyProtection="1">
      <alignment horizontal="right" vertical="center" wrapText="1"/>
      <protection/>
    </xf>
    <xf numFmtId="38" fontId="8" fillId="0" borderId="11" xfId="50" applyFont="1" applyFill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horizontal="right" vertical="center"/>
      <protection/>
    </xf>
    <xf numFmtId="184" fontId="8" fillId="0" borderId="12" xfId="0" applyNumberFormat="1" applyFont="1" applyFill="1" applyBorder="1" applyAlignment="1" applyProtection="1">
      <alignment horizontal="right" vertical="center" wrapText="1"/>
      <protection/>
    </xf>
    <xf numFmtId="184" fontId="8" fillId="0" borderId="11" xfId="0" applyNumberFormat="1" applyFont="1" applyFill="1" applyBorder="1" applyAlignment="1" applyProtection="1">
      <alignment horizontal="right" vertical="center"/>
      <protection/>
    </xf>
    <xf numFmtId="184" fontId="8" fillId="0" borderId="13" xfId="0" applyNumberFormat="1" applyFont="1" applyFill="1" applyBorder="1" applyAlignment="1" applyProtection="1">
      <alignment horizontal="right" vertical="center" wrapText="1"/>
      <protection/>
    </xf>
    <xf numFmtId="38" fontId="8" fillId="0" borderId="13" xfId="50" applyFont="1" applyFill="1" applyBorder="1" applyAlignment="1" applyProtection="1">
      <alignment vertical="center"/>
      <protection/>
    </xf>
    <xf numFmtId="184" fontId="8" fillId="0" borderId="14" xfId="0" applyNumberFormat="1" applyFont="1" applyFill="1" applyBorder="1" applyAlignment="1" applyProtection="1">
      <alignment horizontal="right" vertical="center" wrapText="1"/>
      <protection/>
    </xf>
    <xf numFmtId="190" fontId="8" fillId="0" borderId="12" xfId="50" applyNumberFormat="1" applyFont="1" applyFill="1" applyBorder="1" applyAlignment="1" applyProtection="1">
      <alignment vertical="center"/>
      <protection/>
    </xf>
    <xf numFmtId="191" fontId="8" fillId="0" borderId="12" xfId="50" applyNumberFormat="1" applyFont="1" applyFill="1" applyBorder="1" applyAlignment="1" applyProtection="1">
      <alignment vertical="center"/>
      <protection/>
    </xf>
    <xf numFmtId="0" fontId="9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38" fontId="8" fillId="0" borderId="11" xfId="50" applyFont="1" applyFill="1" applyBorder="1" applyAlignment="1" applyProtection="1">
      <alignment horizontal="center" vertical="center"/>
      <protection/>
    </xf>
    <xf numFmtId="184" fontId="8" fillId="0" borderId="13" xfId="0" applyNumberFormat="1" applyFont="1" applyFill="1" applyBorder="1" applyAlignment="1" applyProtection="1">
      <alignment horizontal="right" vertical="center"/>
      <protection/>
    </xf>
    <xf numFmtId="38" fontId="8" fillId="0" borderId="12" xfId="50" applyFont="1" applyFill="1" applyBorder="1" applyAlignment="1" applyProtection="1">
      <alignment vertical="center"/>
      <protection/>
    </xf>
    <xf numFmtId="0" fontId="91" fillId="0" borderId="0" xfId="0" applyFont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5" fillId="0" borderId="12" xfId="44" applyBorder="1" applyAlignment="1" applyProtection="1">
      <alignment vertical="center"/>
      <protection/>
    </xf>
    <xf numFmtId="184" fontId="92" fillId="0" borderId="17" xfId="0" applyNumberFormat="1" applyFont="1" applyBorder="1" applyAlignment="1" applyProtection="1">
      <alignment vertical="center" shrinkToFit="1"/>
      <protection/>
    </xf>
    <xf numFmtId="186" fontId="92" fillId="33" borderId="17" xfId="0" applyNumberFormat="1" applyFont="1" applyFill="1" applyBorder="1" applyAlignment="1" applyProtection="1">
      <alignment vertical="center" shrinkToFit="1"/>
      <protection/>
    </xf>
    <xf numFmtId="184" fontId="6" fillId="0" borderId="18" xfId="0" applyNumberFormat="1" applyFont="1" applyBorder="1" applyAlignment="1" applyProtection="1">
      <alignment vertical="center" shrinkToFit="1"/>
      <protection/>
    </xf>
    <xf numFmtId="184" fontId="6" fillId="0" borderId="12" xfId="0" applyNumberFormat="1" applyFont="1" applyBorder="1" applyAlignment="1" applyProtection="1">
      <alignment vertical="center" shrinkToFit="1"/>
      <protection/>
    </xf>
    <xf numFmtId="184" fontId="6" fillId="0" borderId="19" xfId="0" applyNumberFormat="1" applyFont="1" applyBorder="1" applyAlignment="1" applyProtection="1">
      <alignment vertical="center" shrinkToFit="1"/>
      <protection/>
    </xf>
    <xf numFmtId="184" fontId="6" fillId="0" borderId="20" xfId="0" applyNumberFormat="1" applyFont="1" applyBorder="1" applyAlignment="1" applyProtection="1">
      <alignment vertical="center" shrinkToFit="1"/>
      <protection/>
    </xf>
    <xf numFmtId="186" fontId="92" fillId="33" borderId="21" xfId="0" applyNumberFormat="1" applyFont="1" applyFill="1" applyBorder="1" applyAlignment="1" applyProtection="1">
      <alignment vertical="center" shrinkToFit="1"/>
      <protection/>
    </xf>
    <xf numFmtId="186" fontId="92" fillId="34" borderId="22" xfId="0" applyNumberFormat="1" applyFont="1" applyFill="1" applyBorder="1" applyAlignment="1" applyProtection="1">
      <alignment horizontal="right" vertical="center" wrapText="1"/>
      <protection/>
    </xf>
    <xf numFmtId="184" fontId="6" fillId="0" borderId="23" xfId="0" applyNumberFormat="1" applyFont="1" applyBorder="1" applyAlignment="1" applyProtection="1">
      <alignment horizontal="right" vertical="center" wrapText="1"/>
      <protection/>
    </xf>
    <xf numFmtId="3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38" fontId="8" fillId="0" borderId="10" xfId="50" applyFont="1" applyFill="1" applyBorder="1" applyAlignment="1" applyProtection="1">
      <alignment horizontal="center" vertical="center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190" fontId="19" fillId="33" borderId="18" xfId="0" applyNumberFormat="1" applyFont="1" applyFill="1" applyBorder="1" applyAlignment="1" applyProtection="1">
      <alignment horizontal="center" vertical="center"/>
      <protection/>
    </xf>
    <xf numFmtId="190" fontId="19" fillId="33" borderId="24" xfId="0" applyNumberFormat="1" applyFont="1" applyFill="1" applyBorder="1" applyAlignment="1" applyProtection="1">
      <alignment horizontal="center" vertical="center"/>
      <protection/>
    </xf>
    <xf numFmtId="190" fontId="12" fillId="0" borderId="0" xfId="50" applyNumberFormat="1" applyFont="1" applyFill="1" applyBorder="1" applyAlignment="1" applyProtection="1">
      <alignment vertical="center" wrapText="1"/>
      <protection/>
    </xf>
    <xf numFmtId="190" fontId="15" fillId="0" borderId="16" xfId="50" applyNumberFormat="1" applyFont="1" applyFill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190" fontId="14" fillId="0" borderId="25" xfId="0" applyNumberFormat="1" applyFont="1" applyBorder="1" applyAlignment="1" applyProtection="1">
      <alignment horizontal="center" vertical="center"/>
      <protection/>
    </xf>
    <xf numFmtId="190" fontId="15" fillId="0" borderId="12" xfId="50" applyNumberFormat="1" applyFont="1" applyFill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190" fontId="14" fillId="0" borderId="26" xfId="0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190" fontId="14" fillId="0" borderId="27" xfId="0" applyNumberFormat="1" applyFont="1" applyBorder="1" applyAlignment="1" applyProtection="1">
      <alignment horizontal="center" vertical="center"/>
      <protection/>
    </xf>
    <xf numFmtId="0" fontId="93" fillId="0" borderId="28" xfId="0" applyFont="1" applyFill="1" applyBorder="1" applyAlignment="1" applyProtection="1">
      <alignment horizontal="center" vertical="center" wrapText="1" shrinkToFit="1"/>
      <protection/>
    </xf>
    <xf numFmtId="0" fontId="93" fillId="0" borderId="0" xfId="0" applyFont="1" applyFill="1" applyBorder="1" applyAlignment="1" applyProtection="1">
      <alignment horizontal="center" vertical="center" wrapText="1" shrinkToFit="1"/>
      <protection/>
    </xf>
    <xf numFmtId="0" fontId="93" fillId="0" borderId="0" xfId="0" applyFont="1" applyFill="1" applyAlignment="1" applyProtection="1">
      <alignment horizontal="center" vertical="center"/>
      <protection/>
    </xf>
    <xf numFmtId="184" fontId="5" fillId="0" borderId="0" xfId="0" applyNumberFormat="1" applyFont="1" applyFill="1" applyBorder="1" applyAlignment="1" applyProtection="1">
      <alignment horizontal="right" vertical="center" wrapText="1"/>
      <protection/>
    </xf>
    <xf numFmtId="184" fontId="14" fillId="0" borderId="0" xfId="0" applyNumberFormat="1" applyFont="1" applyFill="1" applyBorder="1" applyAlignment="1" applyProtection="1">
      <alignment horizontal="left" vertical="center" wrapText="1" indent="3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184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190" fontId="15" fillId="0" borderId="0" xfId="5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190" fontId="18" fillId="0" borderId="0" xfId="50" applyNumberFormat="1" applyFont="1" applyFill="1" applyBorder="1" applyAlignment="1" applyProtection="1">
      <alignment horizontal="right" vertical="center"/>
      <protection/>
    </xf>
    <xf numFmtId="0" fontId="9" fillId="33" borderId="29" xfId="0" applyFont="1" applyFill="1" applyBorder="1" applyAlignment="1" applyProtection="1">
      <alignment vertical="center"/>
      <protection/>
    </xf>
    <xf numFmtId="0" fontId="9" fillId="33" borderId="30" xfId="0" applyFont="1" applyFill="1" applyBorder="1" applyAlignment="1" applyProtection="1">
      <alignment vertical="center"/>
      <protection/>
    </xf>
    <xf numFmtId="0" fontId="9" fillId="0" borderId="30" xfId="0" applyFont="1" applyFill="1" applyBorder="1" applyAlignment="1" applyProtection="1">
      <alignment horizontal="left" vertical="center"/>
      <protection/>
    </xf>
    <xf numFmtId="0" fontId="9" fillId="0" borderId="31" xfId="0" applyFont="1" applyFill="1" applyBorder="1" applyAlignment="1" applyProtection="1">
      <alignment horizontal="left" vertical="center"/>
      <protection/>
    </xf>
    <xf numFmtId="190" fontId="12" fillId="0" borderId="32" xfId="50" applyNumberFormat="1" applyFont="1" applyFill="1" applyBorder="1" applyAlignment="1" applyProtection="1">
      <alignment horizontal="right" vertical="center" wrapText="1"/>
      <protection/>
    </xf>
    <xf numFmtId="190" fontId="14" fillId="0" borderId="33" xfId="0" applyNumberFormat="1" applyFont="1" applyBorder="1" applyAlignment="1" applyProtection="1">
      <alignment horizontal="center" vertical="center"/>
      <protection/>
    </xf>
    <xf numFmtId="190" fontId="14" fillId="0" borderId="34" xfId="0" applyNumberFormat="1" applyFont="1" applyBorder="1" applyAlignment="1" applyProtection="1">
      <alignment horizontal="center" vertical="center"/>
      <protection/>
    </xf>
    <xf numFmtId="190" fontId="14" fillId="0" borderId="35" xfId="0" applyNumberFormat="1" applyFont="1" applyBorder="1" applyAlignment="1" applyProtection="1">
      <alignment horizontal="center" vertical="center"/>
      <protection/>
    </xf>
    <xf numFmtId="0" fontId="75" fillId="0" borderId="0" xfId="44" applyAlignment="1" applyProtection="1">
      <alignment vertical="center"/>
      <protection/>
    </xf>
    <xf numFmtId="0" fontId="94" fillId="0" borderId="0" xfId="0" applyFont="1" applyBorder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90" fontId="14" fillId="0" borderId="11" xfId="0" applyNumberFormat="1" applyFont="1" applyFill="1" applyBorder="1" applyAlignment="1" applyProtection="1">
      <alignment horizontal="center" vertical="center"/>
      <protection/>
    </xf>
    <xf numFmtId="0" fontId="95" fillId="0" borderId="0" xfId="0" applyFont="1" applyAlignment="1" applyProtection="1">
      <alignment horizontal="center" vertical="center"/>
      <protection/>
    </xf>
    <xf numFmtId="0" fontId="95" fillId="0" borderId="0" xfId="0" applyFont="1" applyAlignment="1" applyProtection="1">
      <alignment vertical="center"/>
      <protection/>
    </xf>
    <xf numFmtId="0" fontId="95" fillId="0" borderId="0" xfId="0" applyFont="1" applyAlignment="1" applyProtection="1">
      <alignment horizontal="left" vertical="center" shrinkToFit="1"/>
      <protection/>
    </xf>
    <xf numFmtId="0" fontId="95" fillId="0" borderId="0" xfId="0" applyFont="1" applyAlignment="1" applyProtection="1">
      <alignment horizontal="left"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4" fillId="0" borderId="36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horizontal="right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19" fillId="33" borderId="36" xfId="0" applyFont="1" applyFill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/>
    </xf>
    <xf numFmtId="190" fontId="12" fillId="0" borderId="37" xfId="50" applyNumberFormat="1" applyFont="1" applyFill="1" applyBorder="1" applyAlignment="1" applyProtection="1">
      <alignment horizontal="right" vertical="center" wrapText="1"/>
      <protection/>
    </xf>
    <xf numFmtId="0" fontId="19" fillId="33" borderId="38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vertical="center" wrapText="1"/>
      <protection/>
    </xf>
    <xf numFmtId="38" fontId="8" fillId="0" borderId="39" xfId="50" applyFont="1" applyFill="1" applyBorder="1" applyAlignment="1" applyProtection="1">
      <alignment horizontal="right" vertical="center"/>
      <protection/>
    </xf>
    <xf numFmtId="38" fontId="8" fillId="0" borderId="33" xfId="50" applyFont="1" applyFill="1" applyBorder="1" applyAlignment="1" applyProtection="1">
      <alignment horizontal="right" vertical="center"/>
      <protection/>
    </xf>
    <xf numFmtId="184" fontId="8" fillId="0" borderId="39" xfId="0" applyNumberFormat="1" applyFont="1" applyFill="1" applyBorder="1" applyAlignment="1" applyProtection="1">
      <alignment horizontal="right" vertical="center" wrapText="1"/>
      <protection/>
    </xf>
    <xf numFmtId="184" fontId="8" fillId="0" borderId="33" xfId="0" applyNumberFormat="1" applyFont="1" applyFill="1" applyBorder="1" applyAlignment="1" applyProtection="1">
      <alignment horizontal="right" vertical="center" wrapText="1"/>
      <protection/>
    </xf>
    <xf numFmtId="0" fontId="14" fillId="0" borderId="24" xfId="0" applyFont="1" applyBorder="1" applyAlignment="1" applyProtection="1">
      <alignment vertical="center"/>
      <protection/>
    </xf>
    <xf numFmtId="0" fontId="17" fillId="0" borderId="40" xfId="0" applyFont="1" applyBorder="1" applyAlignment="1" applyProtection="1">
      <alignment vertical="center"/>
      <protection/>
    </xf>
    <xf numFmtId="0" fontId="9" fillId="0" borderId="34" xfId="0" applyFont="1" applyFill="1" applyBorder="1" applyAlignment="1" applyProtection="1">
      <alignment vertical="center" wrapText="1"/>
      <protection/>
    </xf>
    <xf numFmtId="38" fontId="8" fillId="0" borderId="41" xfId="50" applyFont="1" applyFill="1" applyBorder="1" applyAlignment="1" applyProtection="1">
      <alignment horizontal="right" vertical="center"/>
      <protection/>
    </xf>
    <xf numFmtId="38" fontId="8" fillId="0" borderId="34" xfId="50" applyFont="1" applyFill="1" applyBorder="1" applyAlignment="1" applyProtection="1">
      <alignment horizontal="right" vertical="center"/>
      <protection/>
    </xf>
    <xf numFmtId="184" fontId="8" fillId="0" borderId="41" xfId="0" applyNumberFormat="1" applyFont="1" applyFill="1" applyBorder="1" applyAlignment="1" applyProtection="1">
      <alignment horizontal="right" vertical="center" wrapText="1"/>
      <protection/>
    </xf>
    <xf numFmtId="184" fontId="8" fillId="0" borderId="34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19" fillId="33" borderId="42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vertical="center" shrinkToFit="1"/>
      <protection/>
    </xf>
    <xf numFmtId="0" fontId="17" fillId="0" borderId="0" xfId="0" applyFont="1" applyBorder="1" applyAlignment="1" applyProtection="1">
      <alignment vertical="center"/>
      <protection/>
    </xf>
    <xf numFmtId="0" fontId="19" fillId="33" borderId="43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 wrapText="1"/>
      <protection/>
    </xf>
    <xf numFmtId="38" fontId="8" fillId="0" borderId="44" xfId="50" applyFont="1" applyFill="1" applyBorder="1" applyAlignment="1" applyProtection="1">
      <alignment horizontal="right" vertical="center"/>
      <protection/>
    </xf>
    <xf numFmtId="38" fontId="8" fillId="0" borderId="35" xfId="50" applyFont="1" applyFill="1" applyBorder="1" applyAlignment="1" applyProtection="1">
      <alignment horizontal="right" vertical="center"/>
      <protection/>
    </xf>
    <xf numFmtId="184" fontId="8" fillId="0" borderId="44" xfId="0" applyNumberFormat="1" applyFont="1" applyFill="1" applyBorder="1" applyAlignment="1" applyProtection="1">
      <alignment horizontal="right" vertical="center" wrapText="1"/>
      <protection/>
    </xf>
    <xf numFmtId="184" fontId="8" fillId="0" borderId="3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98" fillId="0" borderId="0" xfId="0" applyFont="1" applyFill="1" applyAlignment="1" applyProtection="1">
      <alignment vertical="center"/>
      <protection/>
    </xf>
    <xf numFmtId="0" fontId="9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0" fontId="9" fillId="0" borderId="38" xfId="0" applyFont="1" applyFill="1" applyBorder="1" applyAlignment="1" applyProtection="1">
      <alignment horizontal="center" vertical="top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15" fillId="0" borderId="48" xfId="0" applyFont="1" applyFill="1" applyBorder="1" applyAlignment="1" applyProtection="1">
      <alignment vertical="center"/>
      <protection/>
    </xf>
    <xf numFmtId="190" fontId="15" fillId="0" borderId="49" xfId="50" applyNumberFormat="1" applyFont="1" applyFill="1" applyBorder="1" applyAlignment="1" applyProtection="1">
      <alignment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48" xfId="0" applyNumberFormat="1" applyFont="1" applyFill="1" applyBorder="1" applyAlignment="1" applyProtection="1">
      <alignment horizontal="center" vertical="center"/>
      <protection/>
    </xf>
    <xf numFmtId="190" fontId="15" fillId="0" borderId="18" xfId="50" applyNumberFormat="1" applyFont="1" applyFill="1" applyBorder="1" applyAlignment="1" applyProtection="1">
      <alignment vertical="center" wrapText="1"/>
      <protection/>
    </xf>
    <xf numFmtId="0" fontId="15" fillId="0" borderId="18" xfId="50" applyNumberFormat="1" applyFont="1" applyFill="1" applyBorder="1" applyAlignment="1" applyProtection="1">
      <alignment horizontal="center" vertical="center" wrapText="1"/>
      <protection/>
    </xf>
    <xf numFmtId="0" fontId="99" fillId="0" borderId="0" xfId="0" applyFont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50" xfId="0" applyFont="1" applyFill="1" applyBorder="1" applyAlignment="1" applyProtection="1">
      <alignment vertical="center"/>
      <protection/>
    </xf>
    <xf numFmtId="190" fontId="15" fillId="0" borderId="51" xfId="50" applyNumberFormat="1" applyFont="1" applyFill="1" applyBorder="1" applyAlignment="1" applyProtection="1">
      <alignment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52" xfId="0" applyNumberFormat="1" applyFont="1" applyFill="1" applyBorder="1" applyAlignment="1" applyProtection="1">
      <alignment horizontal="center" vertical="center"/>
      <protection/>
    </xf>
    <xf numFmtId="0" fontId="15" fillId="0" borderId="52" xfId="0" applyFont="1" applyFill="1" applyBorder="1" applyAlignment="1" applyProtection="1">
      <alignment vertical="center"/>
      <protection/>
    </xf>
    <xf numFmtId="0" fontId="15" fillId="0" borderId="51" xfId="0" applyFont="1" applyFill="1" applyBorder="1" applyAlignment="1" applyProtection="1">
      <alignment vertical="center" wrapText="1"/>
      <protection/>
    </xf>
    <xf numFmtId="0" fontId="15" fillId="35" borderId="12" xfId="0" applyFont="1" applyFill="1" applyBorder="1" applyAlignment="1" applyProtection="1" quotePrefix="1">
      <alignment horizontal="center" vertical="center" wrapText="1"/>
      <protection/>
    </xf>
    <xf numFmtId="0" fontId="15" fillId="35" borderId="12" xfId="0" applyNumberFormat="1" applyFont="1" applyFill="1" applyBorder="1" applyAlignment="1" applyProtection="1" quotePrefix="1">
      <alignment horizontal="center" vertical="center" wrapText="1"/>
      <protection/>
    </xf>
    <xf numFmtId="0" fontId="15" fillId="0" borderId="12" xfId="0" applyFont="1" applyFill="1" applyBorder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vertical="center" wrapText="1"/>
      <protection/>
    </xf>
    <xf numFmtId="0" fontId="15" fillId="35" borderId="51" xfId="0" applyFont="1" applyFill="1" applyBorder="1" applyAlignment="1" applyProtection="1" quotePrefix="1">
      <alignment horizontal="center" vertical="center" wrapText="1"/>
      <protection/>
    </xf>
    <xf numFmtId="0" fontId="15" fillId="35" borderId="52" xfId="0" applyNumberFormat="1" applyFont="1" applyFill="1" applyBorder="1" applyAlignment="1" applyProtection="1" quotePrefix="1">
      <alignment horizontal="center" vertical="center" wrapText="1"/>
      <protection/>
    </xf>
    <xf numFmtId="0" fontId="99" fillId="0" borderId="0" xfId="0" applyFont="1" applyAlignment="1" applyProtection="1">
      <alignment horizontal="right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184" fontId="8" fillId="0" borderId="53" xfId="0" applyNumberFormat="1" applyFont="1" applyFill="1" applyBorder="1" applyAlignment="1" applyProtection="1">
      <alignment horizontal="right" vertical="center" wrapText="1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99" fillId="0" borderId="28" xfId="0" applyFont="1" applyBorder="1" applyAlignment="1" applyProtection="1">
      <alignment horizontal="center" vertical="center"/>
      <protection/>
    </xf>
    <xf numFmtId="184" fontId="9" fillId="0" borderId="0" xfId="0" applyNumberFormat="1" applyFont="1" applyFill="1" applyBorder="1" applyAlignment="1" applyProtection="1">
      <alignment vertical="center" wrapText="1"/>
      <protection/>
    </xf>
    <xf numFmtId="184" fontId="5" fillId="0" borderId="12" xfId="0" applyNumberFormat="1" applyFont="1" applyFill="1" applyBorder="1" applyAlignment="1" applyProtection="1">
      <alignment vertical="center" wrapText="1"/>
      <protection/>
    </xf>
    <xf numFmtId="184" fontId="8" fillId="0" borderId="12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99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00" fillId="0" borderId="0" xfId="0" applyFont="1" applyFill="1" applyAlignment="1" applyProtection="1">
      <alignment vertical="center"/>
      <protection/>
    </xf>
    <xf numFmtId="0" fontId="10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95" fillId="0" borderId="0" xfId="0" applyFont="1" applyFill="1" applyAlignment="1" applyProtection="1">
      <alignment vertical="center"/>
      <protection/>
    </xf>
    <xf numFmtId="0" fontId="9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90" fontId="18" fillId="0" borderId="0" xfId="50" applyNumberFormat="1" applyFont="1" applyFill="1" applyBorder="1" applyAlignment="1" applyProtection="1">
      <alignment horizontal="center" vertical="center"/>
      <protection/>
    </xf>
    <xf numFmtId="190" fontId="9" fillId="0" borderId="54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top" wrapText="1"/>
      <protection/>
    </xf>
    <xf numFmtId="0" fontId="16" fillId="0" borderId="0" xfId="0" applyFont="1" applyAlignment="1" applyProtection="1">
      <alignment vertical="center"/>
      <protection/>
    </xf>
    <xf numFmtId="0" fontId="101" fillId="0" borderId="0" xfId="0" applyFont="1" applyAlignment="1" applyProtection="1">
      <alignment vertical="center"/>
      <protection/>
    </xf>
    <xf numFmtId="190" fontId="15" fillId="0" borderId="12" xfId="0" applyNumberFormat="1" applyFont="1" applyFill="1" applyBorder="1" applyAlignment="1" applyProtection="1">
      <alignment vertical="center"/>
      <protection/>
    </xf>
    <xf numFmtId="190" fontId="15" fillId="35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2" xfId="0" applyBorder="1" applyAlignment="1" quotePrefix="1">
      <alignment vertical="center"/>
    </xf>
    <xf numFmtId="184" fontId="6" fillId="0" borderId="12" xfId="0" applyNumberFormat="1" applyFont="1" applyFill="1" applyBorder="1" applyAlignment="1" applyProtection="1">
      <alignment vertical="center" shrinkToFit="1"/>
      <protection/>
    </xf>
    <xf numFmtId="0" fontId="90" fillId="0" borderId="0" xfId="0" applyFont="1" applyBorder="1" applyAlignment="1" applyProtection="1">
      <alignment vertical="center"/>
      <protection locked="0"/>
    </xf>
    <xf numFmtId="184" fontId="6" fillId="0" borderId="55" xfId="0" applyNumberFormat="1" applyFont="1" applyFill="1" applyBorder="1" applyAlignment="1" applyProtection="1">
      <alignment vertical="center" shrinkToFit="1"/>
      <protection/>
    </xf>
    <xf numFmtId="0" fontId="0" fillId="0" borderId="56" xfId="0" applyBorder="1" applyAlignment="1">
      <alignment horizontal="center" vertical="center"/>
    </xf>
    <xf numFmtId="184" fontId="5" fillId="0" borderId="12" xfId="0" applyNumberFormat="1" applyFont="1" applyFill="1" applyBorder="1" applyAlignment="1" applyProtection="1">
      <alignment vertical="center" shrinkToFit="1"/>
      <protection/>
    </xf>
    <xf numFmtId="0" fontId="9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90" fillId="0" borderId="0" xfId="0" applyFont="1" applyFill="1" applyAlignment="1" applyProtection="1">
      <alignment vertical="center"/>
      <protection/>
    </xf>
    <xf numFmtId="0" fontId="9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9" fillId="0" borderId="0" xfId="0" applyFont="1" applyAlignment="1" applyProtection="1">
      <alignment vertical="center"/>
      <protection/>
    </xf>
    <xf numFmtId="0" fontId="102" fillId="0" borderId="0" xfId="0" applyFont="1" applyAlignment="1" applyProtection="1">
      <alignment vertical="center"/>
      <protection/>
    </xf>
    <xf numFmtId="0" fontId="10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2" fillId="0" borderId="0" xfId="0" applyFont="1" applyAlignment="1" applyProtection="1">
      <alignment horizontal="center" vertical="center"/>
      <protection/>
    </xf>
    <xf numFmtId="0" fontId="102" fillId="0" borderId="0" xfId="0" applyFont="1" applyAlignment="1" applyProtection="1">
      <alignment horizontal="left" vertical="center" shrinkToFit="1"/>
      <protection/>
    </xf>
    <xf numFmtId="0" fontId="102" fillId="0" borderId="0" xfId="0" applyFont="1" applyFill="1" applyAlignment="1" applyProtection="1">
      <alignment vertical="center"/>
      <protection/>
    </xf>
    <xf numFmtId="0" fontId="102" fillId="0" borderId="0" xfId="0" applyFont="1" applyFill="1" applyAlignment="1" applyProtection="1">
      <alignment horizontal="left" vertical="center"/>
      <protection/>
    </xf>
    <xf numFmtId="0" fontId="102" fillId="0" borderId="0" xfId="0" applyFont="1" applyFill="1" applyAlignment="1" applyProtection="1">
      <alignment horizontal="center" vertical="center"/>
      <protection/>
    </xf>
    <xf numFmtId="0" fontId="102" fillId="0" borderId="0" xfId="0" applyFont="1" applyFill="1" applyAlignment="1" applyProtection="1">
      <alignment horizontal="left" vertical="center" shrinkToFit="1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02" fillId="0" borderId="57" xfId="0" applyFont="1" applyBorder="1" applyAlignment="1" applyProtection="1">
      <alignment horizontal="center" vertical="top" shrinkToFit="1"/>
      <protection/>
    </xf>
    <xf numFmtId="0" fontId="102" fillId="0" borderId="57" xfId="0" applyFont="1" applyBorder="1" applyAlignment="1" applyProtection="1">
      <alignment horizontal="center" vertical="top" wrapText="1"/>
      <protection/>
    </xf>
    <xf numFmtId="0" fontId="102" fillId="0" borderId="58" xfId="0" applyFont="1" applyBorder="1" applyAlignment="1" applyProtection="1">
      <alignment horizontal="center" vertical="top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59" xfId="0" applyFont="1" applyBorder="1" applyAlignment="1" applyProtection="1">
      <alignment horizontal="center" vertical="top" wrapText="1"/>
      <protection/>
    </xf>
    <xf numFmtId="0" fontId="102" fillId="0" borderId="17" xfId="0" applyFont="1" applyBorder="1" applyAlignment="1" applyProtection="1">
      <alignment horizontal="left" vertical="center" shrinkToFit="1"/>
      <protection/>
    </xf>
    <xf numFmtId="0" fontId="0" fillId="0" borderId="17" xfId="0" applyFont="1" applyBorder="1" applyAlignment="1" applyProtection="1">
      <alignment horizontal="center" vertical="top" wrapText="1"/>
      <protection/>
    </xf>
    <xf numFmtId="0" fontId="102" fillId="0" borderId="17" xfId="0" applyFont="1" applyBorder="1" applyAlignment="1" applyProtection="1">
      <alignment horizontal="center" vertical="center" wrapText="1"/>
      <protection/>
    </xf>
    <xf numFmtId="0" fontId="102" fillId="0" borderId="60" xfId="0" applyFont="1" applyBorder="1" applyAlignment="1" applyProtection="1">
      <alignment horizontal="center" vertical="center" wrapText="1"/>
      <protection/>
    </xf>
    <xf numFmtId="0" fontId="102" fillId="0" borderId="59" xfId="0" applyFont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103" fillId="33" borderId="21" xfId="0" applyFont="1" applyFill="1" applyBorder="1" applyAlignment="1" applyProtection="1">
      <alignment horizontal="center" vertical="center" wrapText="1"/>
      <protection/>
    </xf>
    <xf numFmtId="186" fontId="92" fillId="33" borderId="0" xfId="0" applyNumberFormat="1" applyFont="1" applyFill="1" applyBorder="1" applyAlignment="1" applyProtection="1">
      <alignment horizontal="center" vertical="center" wrapText="1"/>
      <protection/>
    </xf>
    <xf numFmtId="0" fontId="92" fillId="0" borderId="0" xfId="0" applyFont="1" applyAlignment="1" applyProtection="1">
      <alignment horizontal="right" vertical="center"/>
      <protection/>
    </xf>
    <xf numFmtId="184" fontId="92" fillId="0" borderId="0" xfId="0" applyNumberFormat="1" applyFont="1" applyAlignment="1" applyProtection="1">
      <alignment vertical="center"/>
      <protection/>
    </xf>
    <xf numFmtId="0" fontId="102" fillId="0" borderId="0" xfId="0" applyFont="1" applyAlignment="1" applyProtection="1">
      <alignment horizontal="justify" vertical="center"/>
      <protection/>
    </xf>
    <xf numFmtId="38" fontId="0" fillId="0" borderId="0" xfId="50" applyFont="1" applyAlignment="1" applyProtection="1">
      <alignment vertical="center"/>
      <protection/>
    </xf>
    <xf numFmtId="38" fontId="0" fillId="0" borderId="0" xfId="0" applyNumberFormat="1" applyFont="1" applyAlignment="1" applyProtection="1">
      <alignment vertical="center"/>
      <protection/>
    </xf>
    <xf numFmtId="0" fontId="102" fillId="0" borderId="0" xfId="0" applyFont="1" applyBorder="1" applyAlignment="1" applyProtection="1">
      <alignment horizontal="center" vertical="center" wrapText="1"/>
      <protection/>
    </xf>
    <xf numFmtId="0" fontId="102" fillId="0" borderId="61" xfId="0" applyFont="1" applyBorder="1" applyAlignment="1" applyProtection="1">
      <alignment horizontal="center" vertical="center" wrapText="1"/>
      <protection/>
    </xf>
    <xf numFmtId="0" fontId="102" fillId="0" borderId="62" xfId="0" applyFont="1" applyBorder="1" applyAlignment="1" applyProtection="1">
      <alignment horizontal="center" vertical="center" wrapText="1"/>
      <protection/>
    </xf>
    <xf numFmtId="0" fontId="102" fillId="33" borderId="62" xfId="0" applyFont="1" applyFill="1" applyBorder="1" applyAlignment="1" applyProtection="1">
      <alignment horizontal="center" vertical="center" wrapText="1"/>
      <protection/>
    </xf>
    <xf numFmtId="0" fontId="102" fillId="33" borderId="0" xfId="0" applyFont="1" applyFill="1" applyBorder="1" applyAlignment="1" applyProtection="1">
      <alignment horizontal="center" vertical="center" wrapText="1"/>
      <protection/>
    </xf>
    <xf numFmtId="0" fontId="102" fillId="33" borderId="61" xfId="0" applyFont="1" applyFill="1" applyBorder="1" applyAlignment="1" applyProtection="1">
      <alignment horizontal="center" vertical="center" wrapText="1"/>
      <protection/>
    </xf>
    <xf numFmtId="0" fontId="102" fillId="0" borderId="63" xfId="0" applyFont="1" applyBorder="1" applyAlignment="1" applyProtection="1">
      <alignment horizontal="center" vertical="center" wrapText="1"/>
      <protection/>
    </xf>
    <xf numFmtId="0" fontId="102" fillId="0" borderId="0" xfId="0" applyFont="1" applyAlignment="1" applyProtection="1">
      <alignment horizontal="left" vertical="center"/>
      <protection/>
    </xf>
    <xf numFmtId="0" fontId="102" fillId="0" borderId="17" xfId="0" applyFont="1" applyBorder="1" applyAlignment="1" applyProtection="1">
      <alignment horizontal="left" vertical="center" wrapText="1"/>
      <protection/>
    </xf>
    <xf numFmtId="38" fontId="102" fillId="0" borderId="57" xfId="50" applyFont="1" applyBorder="1" applyAlignment="1" applyProtection="1">
      <alignment horizontal="center" vertical="top" wrapText="1"/>
      <protection/>
    </xf>
    <xf numFmtId="38" fontId="102" fillId="0" borderId="17" xfId="50" applyFont="1" applyBorder="1" applyAlignment="1" applyProtection="1">
      <alignment horizontal="center" vertical="center" wrapText="1"/>
      <protection/>
    </xf>
    <xf numFmtId="38" fontId="103" fillId="33" borderId="21" xfId="50" applyFont="1" applyFill="1" applyBorder="1" applyAlignment="1" applyProtection="1">
      <alignment horizontal="center" vertical="center" wrapText="1"/>
      <protection/>
    </xf>
    <xf numFmtId="38" fontId="92" fillId="0" borderId="0" xfId="5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190" fontId="14" fillId="0" borderId="10" xfId="0" applyNumberFormat="1" applyFont="1" applyBorder="1" applyAlignment="1" applyProtection="1">
      <alignment horizontal="center" vertical="center"/>
      <protection/>
    </xf>
    <xf numFmtId="190" fontId="14" fillId="0" borderId="11" xfId="0" applyNumberFormat="1" applyFont="1" applyBorder="1" applyAlignment="1" applyProtection="1">
      <alignment horizontal="center" vertical="center"/>
      <protection/>
    </xf>
    <xf numFmtId="190" fontId="14" fillId="0" borderId="13" xfId="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90" fontId="9" fillId="36" borderId="64" xfId="0" applyNumberFormat="1" applyFont="1" applyFill="1" applyBorder="1" applyAlignment="1" applyProtection="1">
      <alignment horizontal="center" vertical="center"/>
      <protection/>
    </xf>
    <xf numFmtId="0" fontId="102" fillId="36" borderId="61" xfId="0" applyFont="1" applyFill="1" applyBorder="1" applyAlignment="1" applyProtection="1">
      <alignment horizontal="center" vertical="center" wrapText="1"/>
      <protection locked="0"/>
    </xf>
    <xf numFmtId="0" fontId="102" fillId="36" borderId="62" xfId="0" applyFont="1" applyFill="1" applyBorder="1" applyAlignment="1" applyProtection="1">
      <alignment horizontal="center" vertical="center" wrapText="1"/>
      <protection locked="0"/>
    </xf>
    <xf numFmtId="0" fontId="102" fillId="36" borderId="63" xfId="0" applyFont="1" applyFill="1" applyBorder="1" applyAlignment="1" applyProtection="1">
      <alignment horizontal="center" vertical="center" wrapText="1"/>
      <protection locked="0"/>
    </xf>
    <xf numFmtId="0" fontId="92" fillId="36" borderId="20" xfId="0" applyFont="1" applyFill="1" applyBorder="1" applyAlignment="1" applyProtection="1">
      <alignment horizontal="left" vertical="center" wrapText="1"/>
      <protection locked="0"/>
    </xf>
    <xf numFmtId="0" fontId="92" fillId="36" borderId="18" xfId="0" applyFont="1" applyFill="1" applyBorder="1" applyAlignment="1" applyProtection="1">
      <alignment horizontal="left" vertical="center" wrapText="1"/>
      <protection locked="0"/>
    </xf>
    <xf numFmtId="188" fontId="6" fillId="36" borderId="18" xfId="0" applyNumberFormat="1" applyFont="1" applyFill="1" applyBorder="1" applyAlignment="1" applyProtection="1">
      <alignment vertical="center" shrinkToFit="1"/>
      <protection locked="0"/>
    </xf>
    <xf numFmtId="185" fontId="6" fillId="36" borderId="18" xfId="0" applyNumberFormat="1" applyFont="1" applyFill="1" applyBorder="1" applyAlignment="1" applyProtection="1">
      <alignment horizontal="center" vertical="center" shrinkToFit="1"/>
      <protection locked="0"/>
    </xf>
    <xf numFmtId="188" fontId="6" fillId="36" borderId="12" xfId="0" applyNumberFormat="1" applyFont="1" applyFill="1" applyBorder="1" applyAlignment="1" applyProtection="1">
      <alignment vertical="center" shrinkToFit="1"/>
      <protection locked="0"/>
    </xf>
    <xf numFmtId="0" fontId="92" fillId="36" borderId="12" xfId="0" applyFont="1" applyFill="1" applyBorder="1" applyAlignment="1" applyProtection="1">
      <alignment horizontal="left" vertical="center" wrapText="1"/>
      <protection locked="0"/>
    </xf>
    <xf numFmtId="0" fontId="6" fillId="36" borderId="12" xfId="0" applyFont="1" applyFill="1" applyBorder="1" applyAlignment="1" applyProtection="1">
      <alignment horizontal="left" vertical="center" wrapText="1"/>
      <protection locked="0"/>
    </xf>
    <xf numFmtId="0" fontId="92" fillId="36" borderId="19" xfId="0" applyFont="1" applyFill="1" applyBorder="1" applyAlignment="1" applyProtection="1">
      <alignment horizontal="left" vertical="center" wrapText="1"/>
      <protection locked="0"/>
    </xf>
    <xf numFmtId="188" fontId="6" fillId="36" borderId="19" xfId="0" applyNumberFormat="1" applyFont="1" applyFill="1" applyBorder="1" applyAlignment="1" applyProtection="1">
      <alignment vertical="center" shrinkToFit="1"/>
      <protection locked="0"/>
    </xf>
    <xf numFmtId="185" fontId="6" fillId="36" borderId="19" xfId="0" applyNumberFormat="1" applyFont="1" applyFill="1" applyBorder="1" applyAlignment="1" applyProtection="1">
      <alignment horizontal="center" vertical="center" shrinkToFit="1"/>
      <protection locked="0"/>
    </xf>
    <xf numFmtId="184" fontId="6" fillId="36" borderId="18" xfId="0" applyNumberFormat="1" applyFont="1" applyFill="1" applyBorder="1" applyAlignment="1" applyProtection="1">
      <alignment vertical="center" shrinkToFit="1"/>
      <protection locked="0"/>
    </xf>
    <xf numFmtId="184" fontId="6" fillId="36" borderId="19" xfId="0" applyNumberFormat="1" applyFont="1" applyFill="1" applyBorder="1" applyAlignment="1" applyProtection="1">
      <alignment vertical="center" shrinkToFit="1"/>
      <protection locked="0"/>
    </xf>
    <xf numFmtId="0" fontId="0" fillId="36" borderId="65" xfId="0" applyFont="1" applyFill="1" applyBorder="1" applyAlignment="1" applyProtection="1">
      <alignment horizontal="center" vertical="center"/>
      <protection locked="0"/>
    </xf>
    <xf numFmtId="0" fontId="0" fillId="36" borderId="66" xfId="0" applyFont="1" applyFill="1" applyBorder="1" applyAlignment="1" applyProtection="1">
      <alignment horizontal="center" vertical="center"/>
      <protection locked="0"/>
    </xf>
    <xf numFmtId="0" fontId="102" fillId="36" borderId="67" xfId="0" applyFont="1" applyFill="1" applyBorder="1" applyAlignment="1" applyProtection="1">
      <alignment horizontal="center" vertical="center" wrapText="1"/>
      <protection locked="0"/>
    </xf>
    <xf numFmtId="188" fontId="6" fillId="36" borderId="20" xfId="0" applyNumberFormat="1" applyFont="1" applyFill="1" applyBorder="1" applyAlignment="1" applyProtection="1">
      <alignment vertical="center" shrinkToFit="1"/>
      <protection locked="0"/>
    </xf>
    <xf numFmtId="185" fontId="6" fillId="36" borderId="20" xfId="0" applyNumberFormat="1" applyFont="1" applyFill="1" applyBorder="1" applyAlignment="1" applyProtection="1">
      <alignment horizontal="center" vertical="center" shrinkToFit="1"/>
      <protection locked="0"/>
    </xf>
    <xf numFmtId="185" fontId="6" fillId="36" borderId="12" xfId="0" applyNumberFormat="1" applyFont="1" applyFill="1" applyBorder="1" applyAlignment="1" applyProtection="1">
      <alignment horizontal="center" vertical="center" shrinkToFit="1"/>
      <protection locked="0"/>
    </xf>
    <xf numFmtId="184" fontId="6" fillId="36" borderId="20" xfId="0" applyNumberFormat="1" applyFont="1" applyFill="1" applyBorder="1" applyAlignment="1" applyProtection="1">
      <alignment vertical="center" shrinkToFit="1"/>
      <protection locked="0"/>
    </xf>
    <xf numFmtId="184" fontId="6" fillId="36" borderId="12" xfId="0" applyNumberFormat="1" applyFont="1" applyFill="1" applyBorder="1" applyAlignment="1" applyProtection="1">
      <alignment vertical="center" shrinkToFit="1"/>
      <protection locked="0"/>
    </xf>
    <xf numFmtId="0" fontId="0" fillId="36" borderId="68" xfId="0" applyFont="1" applyFill="1" applyBorder="1" applyAlignment="1" applyProtection="1">
      <alignment horizontal="center" vertical="center"/>
      <protection locked="0"/>
    </xf>
    <xf numFmtId="0" fontId="0" fillId="36" borderId="69" xfId="0" applyFont="1" applyFill="1" applyBorder="1" applyAlignment="1" applyProtection="1">
      <alignment horizontal="center" vertical="center"/>
      <protection locked="0"/>
    </xf>
    <xf numFmtId="0" fontId="92" fillId="36" borderId="51" xfId="0" applyFont="1" applyFill="1" applyBorder="1" applyAlignment="1" applyProtection="1">
      <alignment horizontal="left" vertical="center" wrapText="1"/>
      <protection locked="0"/>
    </xf>
    <xf numFmtId="0" fontId="92" fillId="36" borderId="70" xfId="0" applyFont="1" applyFill="1" applyBorder="1" applyAlignment="1" applyProtection="1">
      <alignment horizontal="left" vertical="center" wrapText="1"/>
      <protection locked="0"/>
    </xf>
    <xf numFmtId="0" fontId="0" fillId="36" borderId="71" xfId="0" applyFont="1" applyFill="1" applyBorder="1" applyAlignment="1" applyProtection="1">
      <alignment horizontal="center" vertical="center"/>
      <protection locked="0"/>
    </xf>
    <xf numFmtId="0" fontId="0" fillId="36" borderId="72" xfId="0" applyFont="1" applyFill="1" applyBorder="1" applyAlignment="1" applyProtection="1">
      <alignment horizontal="center" vertical="center"/>
      <protection locked="0"/>
    </xf>
    <xf numFmtId="0" fontId="92" fillId="36" borderId="32" xfId="0" applyFont="1" applyFill="1" applyBorder="1" applyAlignment="1" applyProtection="1">
      <alignment horizontal="left" vertical="center" wrapText="1"/>
      <protection locked="0"/>
    </xf>
    <xf numFmtId="184" fontId="92" fillId="36" borderId="20" xfId="0" applyNumberFormat="1" applyFont="1" applyFill="1" applyBorder="1" applyAlignment="1" applyProtection="1">
      <alignment vertical="center" shrinkToFit="1"/>
      <protection locked="0"/>
    </xf>
    <xf numFmtId="0" fontId="92" fillId="36" borderId="12" xfId="0" applyFont="1" applyFill="1" applyBorder="1" applyAlignment="1" applyProtection="1">
      <alignment horizontal="left" vertical="center" wrapText="1" shrinkToFit="1"/>
      <protection locked="0"/>
    </xf>
    <xf numFmtId="0" fontId="92" fillId="36" borderId="19" xfId="0" applyFont="1" applyFill="1" applyBorder="1" applyAlignment="1" applyProtection="1">
      <alignment horizontal="left" vertical="center" wrapText="1" shrinkToFit="1"/>
      <protection locked="0"/>
    </xf>
    <xf numFmtId="0" fontId="102" fillId="0" borderId="73" xfId="0" applyFont="1" applyBorder="1" applyAlignment="1" applyProtection="1">
      <alignment horizontal="center" vertical="top" wrapText="1"/>
      <protection locked="0"/>
    </xf>
    <xf numFmtId="0" fontId="102" fillId="0" borderId="22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104" fillId="0" borderId="0" xfId="0" applyFont="1" applyAlignment="1" applyProtection="1">
      <alignment vertical="center"/>
      <protection locked="0"/>
    </xf>
    <xf numFmtId="0" fontId="105" fillId="0" borderId="0" xfId="0" applyFont="1" applyAlignment="1" applyProtection="1">
      <alignment vertical="center"/>
      <protection locked="0"/>
    </xf>
    <xf numFmtId="0" fontId="104" fillId="0" borderId="0" xfId="0" applyFont="1" applyBorder="1" applyAlignment="1" applyProtection="1">
      <alignment horizontal="center" vertical="center"/>
      <protection/>
    </xf>
    <xf numFmtId="0" fontId="104" fillId="0" borderId="0" xfId="0" applyFont="1" applyAlignment="1" applyProtection="1">
      <alignment vertical="center"/>
      <protection locked="0"/>
    </xf>
    <xf numFmtId="0" fontId="105" fillId="0" borderId="0" xfId="0" applyFont="1" applyFill="1" applyAlignment="1" applyProtection="1">
      <alignment vertical="center"/>
      <protection locked="0"/>
    </xf>
    <xf numFmtId="0" fontId="104" fillId="0" borderId="0" xfId="0" applyFont="1" applyFill="1" applyAlignment="1" applyProtection="1">
      <alignment horizontal="right" vertical="center"/>
      <protection locked="0"/>
    </xf>
    <xf numFmtId="0" fontId="104" fillId="0" borderId="36" xfId="0" applyFont="1" applyBorder="1" applyAlignment="1" applyProtection="1">
      <alignment horizontal="center" vertical="center"/>
      <protection/>
    </xf>
    <xf numFmtId="0" fontId="106" fillId="0" borderId="74" xfId="0" applyFont="1" applyBorder="1" applyAlignment="1" applyProtection="1">
      <alignment horizontal="center" vertical="center"/>
      <protection/>
    </xf>
    <xf numFmtId="0" fontId="106" fillId="0" borderId="12" xfId="0" applyFont="1" applyBorder="1" applyAlignment="1" applyProtection="1">
      <alignment horizontal="center" vertical="center"/>
      <protection/>
    </xf>
    <xf numFmtId="0" fontId="106" fillId="0" borderId="53" xfId="0" applyFont="1" applyBorder="1" applyAlignment="1" applyProtection="1">
      <alignment horizontal="center" vertical="center"/>
      <protection/>
    </xf>
    <xf numFmtId="0" fontId="17" fillId="0" borderId="43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184" fontId="8" fillId="0" borderId="38" xfId="0" applyNumberFormat="1" applyFont="1" applyFill="1" applyBorder="1" applyAlignment="1" applyProtection="1">
      <alignment horizontal="right" vertical="center" wrapText="1"/>
      <protection/>
    </xf>
    <xf numFmtId="0" fontId="5" fillId="0" borderId="38" xfId="0" applyFont="1" applyFill="1" applyBorder="1" applyAlignment="1" applyProtection="1" quotePrefix="1">
      <alignment horizontal="center" vertical="center" wrapText="1"/>
      <protection/>
    </xf>
    <xf numFmtId="184" fontId="8" fillId="0" borderId="75" xfId="0" applyNumberFormat="1" applyFont="1" applyFill="1" applyBorder="1" applyAlignment="1" applyProtection="1">
      <alignment horizontal="right" vertical="center" wrapText="1"/>
      <protection/>
    </xf>
    <xf numFmtId="0" fontId="23" fillId="0" borderId="18" xfId="0" applyFont="1" applyBorder="1" applyAlignment="1" applyProtection="1">
      <alignment vertical="top" wrapText="1"/>
      <protection/>
    </xf>
    <xf numFmtId="0" fontId="4" fillId="0" borderId="18" xfId="0" applyFont="1" applyBorder="1" applyAlignment="1" applyProtection="1" quotePrefix="1">
      <alignment horizontal="right" vertical="center" wrapText="1"/>
      <protection/>
    </xf>
    <xf numFmtId="0" fontId="23" fillId="0" borderId="50" xfId="0" applyFont="1" applyBorder="1" applyAlignment="1" applyProtection="1">
      <alignment vertical="top" wrapText="1"/>
      <protection/>
    </xf>
    <xf numFmtId="0" fontId="8" fillId="0" borderId="40" xfId="0" applyFont="1" applyFill="1" applyBorder="1" applyAlignment="1" applyProtection="1" quotePrefix="1">
      <alignment horizontal="center" vertical="center" wrapText="1"/>
      <protection/>
    </xf>
    <xf numFmtId="0" fontId="8" fillId="0" borderId="76" xfId="0" applyFont="1" applyFill="1" applyBorder="1" applyAlignment="1" applyProtection="1" quotePrefix="1">
      <alignment horizontal="center" vertical="center" wrapText="1"/>
      <protection/>
    </xf>
    <xf numFmtId="184" fontId="8" fillId="0" borderId="77" xfId="0" applyNumberFormat="1" applyFont="1" applyFill="1" applyBorder="1" applyAlignment="1" applyProtection="1">
      <alignment horizontal="right" vertical="center" wrapText="1"/>
      <protection/>
    </xf>
    <xf numFmtId="0" fontId="8" fillId="0" borderId="38" xfId="0" applyFont="1" applyFill="1" applyBorder="1" applyAlignment="1" applyProtection="1" quotePrefix="1">
      <alignment horizontal="center" vertical="center" wrapText="1"/>
      <protection/>
    </xf>
    <xf numFmtId="0" fontId="23" fillId="0" borderId="78" xfId="0" applyFont="1" applyBorder="1" applyAlignment="1" applyProtection="1">
      <alignment vertical="top" wrapText="1"/>
      <protection/>
    </xf>
    <xf numFmtId="0" fontId="23" fillId="0" borderId="79" xfId="0" applyFont="1" applyBorder="1" applyAlignment="1" applyProtection="1">
      <alignment vertical="top" wrapText="1"/>
      <protection/>
    </xf>
    <xf numFmtId="184" fontId="23" fillId="0" borderId="18" xfId="0" applyNumberFormat="1" applyFont="1" applyBorder="1" applyAlignment="1" applyProtection="1">
      <alignment vertical="top" wrapText="1"/>
      <protection/>
    </xf>
    <xf numFmtId="0" fontId="107" fillId="0" borderId="0" xfId="0" applyFont="1" applyAlignment="1" applyProtection="1">
      <alignment vertical="center"/>
      <protection locked="0"/>
    </xf>
    <xf numFmtId="38" fontId="9" fillId="0" borderId="12" xfId="50" applyNumberFormat="1" applyFont="1" applyFill="1" applyBorder="1" applyAlignment="1" applyProtection="1">
      <alignment horizontal="right" vertical="center" indent="1"/>
      <protection/>
    </xf>
    <xf numFmtId="0" fontId="108" fillId="0" borderId="12" xfId="0" applyFont="1" applyBorder="1" applyAlignment="1" applyProtection="1">
      <alignment horizontal="center" vertical="center"/>
      <protection/>
    </xf>
    <xf numFmtId="0" fontId="108" fillId="0" borderId="12" xfId="0" applyFont="1" applyFill="1" applyBorder="1" applyAlignment="1" applyProtection="1">
      <alignment horizontal="center" vertical="center"/>
      <protection/>
    </xf>
    <xf numFmtId="0" fontId="106" fillId="0" borderId="51" xfId="0" applyFont="1" applyBorder="1" applyAlignment="1" applyProtection="1">
      <alignment horizontal="center" vertical="center"/>
      <protection/>
    </xf>
    <xf numFmtId="0" fontId="106" fillId="0" borderId="12" xfId="0" applyFont="1" applyBorder="1" applyAlignment="1" applyProtection="1">
      <alignment horizontal="center" vertical="center"/>
      <protection/>
    </xf>
    <xf numFmtId="38" fontId="9" fillId="0" borderId="12" xfId="50" applyNumberFormat="1" applyFont="1" applyBorder="1" applyAlignment="1" applyProtection="1">
      <alignment horizontal="right" vertical="center" inden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shrinkToFit="1"/>
      <protection/>
    </xf>
    <xf numFmtId="38" fontId="9" fillId="0" borderId="36" xfId="50" applyNumberFormat="1" applyFont="1" applyBorder="1" applyAlignment="1" applyProtection="1">
      <alignment horizontal="right" vertical="center" indent="1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106" fillId="0" borderId="0" xfId="0" applyFont="1" applyAlignment="1" applyProtection="1">
      <alignment vertical="center"/>
      <protection/>
    </xf>
    <xf numFmtId="0" fontId="102" fillId="0" borderId="60" xfId="0" applyFont="1" applyBorder="1" applyAlignment="1" applyProtection="1">
      <alignment horizontal="center" vertical="center" wrapText="1"/>
      <protection locked="0"/>
    </xf>
    <xf numFmtId="184" fontId="6" fillId="0" borderId="80" xfId="0" applyNumberFormat="1" applyFont="1" applyFill="1" applyBorder="1" applyAlignment="1" applyProtection="1">
      <alignment vertical="center" shrinkToFit="1"/>
      <protection/>
    </xf>
    <xf numFmtId="38" fontId="8" fillId="36" borderId="39" xfId="50" applyFont="1" applyFill="1" applyBorder="1" applyAlignment="1" applyProtection="1">
      <alignment horizontal="right" vertical="center"/>
      <protection locked="0"/>
    </xf>
    <xf numFmtId="38" fontId="8" fillId="36" borderId="33" xfId="50" applyFont="1" applyFill="1" applyBorder="1" applyAlignment="1" applyProtection="1">
      <alignment horizontal="right" vertical="center"/>
      <protection locked="0"/>
    </xf>
    <xf numFmtId="184" fontId="8" fillId="36" borderId="39" xfId="0" applyNumberFormat="1" applyFont="1" applyFill="1" applyBorder="1" applyAlignment="1" applyProtection="1">
      <alignment horizontal="right" vertical="center" wrapText="1"/>
      <protection locked="0"/>
    </xf>
    <xf numFmtId="184" fontId="8" fillId="36" borderId="33" xfId="0" applyNumberFormat="1" applyFont="1" applyFill="1" applyBorder="1" applyAlignment="1" applyProtection="1">
      <alignment horizontal="right" vertical="center" wrapText="1"/>
      <protection locked="0"/>
    </xf>
    <xf numFmtId="184" fontId="8" fillId="36" borderId="81" xfId="0" applyNumberFormat="1" applyFont="1" applyFill="1" applyBorder="1" applyAlignment="1" applyProtection="1">
      <alignment horizontal="right" vertical="center" wrapText="1"/>
      <protection locked="0"/>
    </xf>
    <xf numFmtId="38" fontId="8" fillId="36" borderId="41" xfId="50" applyFont="1" applyFill="1" applyBorder="1" applyAlignment="1" applyProtection="1">
      <alignment horizontal="right" vertical="center"/>
      <protection locked="0"/>
    </xf>
    <xf numFmtId="38" fontId="8" fillId="36" borderId="34" xfId="50" applyFont="1" applyFill="1" applyBorder="1" applyAlignment="1" applyProtection="1">
      <alignment horizontal="right" vertical="center"/>
      <protection locked="0"/>
    </xf>
    <xf numFmtId="184" fontId="8" fillId="36" borderId="41" xfId="0" applyNumberFormat="1" applyFont="1" applyFill="1" applyBorder="1" applyAlignment="1" applyProtection="1">
      <alignment horizontal="right" vertical="center" wrapText="1"/>
      <protection locked="0"/>
    </xf>
    <xf numFmtId="184" fontId="8" fillId="36" borderId="34" xfId="0" applyNumberFormat="1" applyFont="1" applyFill="1" applyBorder="1" applyAlignment="1" applyProtection="1">
      <alignment horizontal="right" vertical="center" wrapText="1"/>
      <protection locked="0"/>
    </xf>
    <xf numFmtId="184" fontId="8" fillId="36" borderId="82" xfId="0" applyNumberFormat="1" applyFont="1" applyFill="1" applyBorder="1" applyAlignment="1" applyProtection="1">
      <alignment horizontal="right" vertical="center" wrapText="1"/>
      <protection locked="0"/>
    </xf>
    <xf numFmtId="38" fontId="8" fillId="36" borderId="44" xfId="50" applyFont="1" applyFill="1" applyBorder="1" applyAlignment="1" applyProtection="1">
      <alignment horizontal="right" vertical="center"/>
      <protection locked="0"/>
    </xf>
    <xf numFmtId="38" fontId="8" fillId="36" borderId="35" xfId="50" applyFont="1" applyFill="1" applyBorder="1" applyAlignment="1" applyProtection="1">
      <alignment horizontal="right" vertical="center"/>
      <protection locked="0"/>
    </xf>
    <xf numFmtId="184" fontId="8" fillId="36" borderId="44" xfId="0" applyNumberFormat="1" applyFont="1" applyFill="1" applyBorder="1" applyAlignment="1" applyProtection="1">
      <alignment horizontal="right" vertical="center" wrapText="1"/>
      <protection locked="0"/>
    </xf>
    <xf numFmtId="184" fontId="8" fillId="36" borderId="35" xfId="0" applyNumberFormat="1" applyFont="1" applyFill="1" applyBorder="1" applyAlignment="1" applyProtection="1">
      <alignment horizontal="right" vertical="center" wrapText="1"/>
      <protection locked="0"/>
    </xf>
    <xf numFmtId="184" fontId="8" fillId="36" borderId="83" xfId="0" applyNumberFormat="1" applyFont="1" applyFill="1" applyBorder="1" applyAlignment="1" applyProtection="1">
      <alignment horizontal="right" vertical="center" wrapText="1"/>
      <protection locked="0"/>
    </xf>
    <xf numFmtId="0" fontId="106" fillId="0" borderId="12" xfId="0" applyFont="1" applyBorder="1" applyAlignment="1" applyProtection="1">
      <alignment vertical="center"/>
      <protection/>
    </xf>
    <xf numFmtId="0" fontId="109" fillId="0" borderId="12" xfId="0" applyFont="1" applyBorder="1" applyAlignment="1" applyProtection="1">
      <alignment horizontal="center" vertical="center"/>
      <protection/>
    </xf>
    <xf numFmtId="186" fontId="92" fillId="33" borderId="80" xfId="0" applyNumberFormat="1" applyFont="1" applyFill="1" applyBorder="1" applyAlignment="1" applyProtection="1">
      <alignment vertical="center" shrinkToFit="1"/>
      <protection/>
    </xf>
    <xf numFmtId="184" fontId="92" fillId="0" borderId="80" xfId="0" applyNumberFormat="1" applyFont="1" applyBorder="1" applyAlignment="1" applyProtection="1">
      <alignment vertical="center" shrinkToFit="1"/>
      <protection/>
    </xf>
    <xf numFmtId="184" fontId="8" fillId="37" borderId="39" xfId="0" applyNumberFormat="1" applyFont="1" applyFill="1" applyBorder="1" applyAlignment="1" applyProtection="1">
      <alignment horizontal="right" vertical="center" wrapText="1"/>
      <protection/>
    </xf>
    <xf numFmtId="184" fontId="8" fillId="37" borderId="41" xfId="0" applyNumberFormat="1" applyFont="1" applyFill="1" applyBorder="1" applyAlignment="1" applyProtection="1">
      <alignment horizontal="right" vertical="center" wrapText="1"/>
      <protection/>
    </xf>
    <xf numFmtId="184" fontId="8" fillId="37" borderId="44" xfId="0" applyNumberFormat="1" applyFont="1" applyFill="1" applyBorder="1" applyAlignment="1" applyProtection="1">
      <alignment horizontal="right" vertical="center" wrapText="1"/>
      <protection/>
    </xf>
    <xf numFmtId="184" fontId="6" fillId="0" borderId="23" xfId="0" applyNumberFormat="1" applyFont="1" applyFill="1" applyBorder="1" applyAlignment="1" applyProtection="1">
      <alignment horizontal="right" vertical="center" wrapText="1"/>
      <protection/>
    </xf>
    <xf numFmtId="184" fontId="6" fillId="0" borderId="84" xfId="0" applyNumberFormat="1" applyFont="1" applyFill="1" applyBorder="1" applyAlignment="1" applyProtection="1">
      <alignment horizontal="right" vertical="center" wrapText="1"/>
      <protection/>
    </xf>
    <xf numFmtId="184" fontId="6" fillId="0" borderId="84" xfId="0" applyNumberFormat="1" applyFont="1" applyBorder="1" applyAlignment="1" applyProtection="1">
      <alignment horizontal="right" vertical="center" wrapText="1"/>
      <protection/>
    </xf>
    <xf numFmtId="0" fontId="91" fillId="0" borderId="0" xfId="0" applyFont="1" applyAlignment="1" applyProtection="1">
      <alignment vertical="center"/>
      <protection/>
    </xf>
    <xf numFmtId="0" fontId="91" fillId="0" borderId="0" xfId="0" applyFont="1" applyAlignment="1" applyProtection="1">
      <alignment vertical="center"/>
      <protection/>
    </xf>
    <xf numFmtId="0" fontId="90" fillId="0" borderId="0" xfId="0" applyFont="1" applyAlignment="1" applyProtection="1">
      <alignment vertical="center"/>
      <protection/>
    </xf>
    <xf numFmtId="189" fontId="4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10" fillId="36" borderId="36" xfId="0" applyFont="1" applyFill="1" applyBorder="1" applyAlignment="1" applyProtection="1">
      <alignment horizontal="left" vertical="center"/>
      <protection/>
    </xf>
    <xf numFmtId="0" fontId="111" fillId="36" borderId="28" xfId="0" applyFont="1" applyFill="1" applyBorder="1" applyAlignment="1" applyProtection="1">
      <alignment vertical="center"/>
      <protection/>
    </xf>
    <xf numFmtId="0" fontId="90" fillId="36" borderId="28" xfId="0" applyFont="1" applyFill="1" applyBorder="1" applyAlignment="1" applyProtection="1">
      <alignment vertical="center"/>
      <protection/>
    </xf>
    <xf numFmtId="0" fontId="90" fillId="36" borderId="37" xfId="0" applyFont="1" applyFill="1" applyBorder="1" applyAlignment="1" applyProtection="1">
      <alignment vertical="center"/>
      <protection/>
    </xf>
    <xf numFmtId="0" fontId="110" fillId="36" borderId="43" xfId="0" applyFont="1" applyFill="1" applyBorder="1" applyAlignment="1" applyProtection="1">
      <alignment vertical="center"/>
      <protection/>
    </xf>
    <xf numFmtId="0" fontId="111" fillId="36" borderId="0" xfId="0" applyFont="1" applyFill="1" applyBorder="1" applyAlignment="1" applyProtection="1">
      <alignment vertical="center"/>
      <protection/>
    </xf>
    <xf numFmtId="0" fontId="90" fillId="36" borderId="0" xfId="0" applyFont="1" applyFill="1" applyBorder="1" applyAlignment="1" applyProtection="1">
      <alignment vertical="center"/>
      <protection/>
    </xf>
    <xf numFmtId="0" fontId="90" fillId="36" borderId="56" xfId="0" applyFont="1" applyFill="1" applyBorder="1" applyAlignment="1" applyProtection="1">
      <alignment vertical="center"/>
      <protection/>
    </xf>
    <xf numFmtId="0" fontId="90" fillId="36" borderId="24" xfId="0" applyFont="1" applyFill="1" applyBorder="1" applyAlignment="1" applyProtection="1">
      <alignment vertical="center"/>
      <protection/>
    </xf>
    <xf numFmtId="0" fontId="90" fillId="36" borderId="40" xfId="0" applyFont="1" applyFill="1" applyBorder="1" applyAlignment="1" applyProtection="1">
      <alignment vertical="center"/>
      <protection/>
    </xf>
    <xf numFmtId="0" fontId="90" fillId="36" borderId="32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0" fillId="0" borderId="0" xfId="0" applyFont="1" applyFill="1" applyBorder="1" applyAlignment="1" applyProtection="1">
      <alignment vertical="center"/>
      <protection/>
    </xf>
    <xf numFmtId="0" fontId="111" fillId="0" borderId="0" xfId="0" applyFont="1" applyAlignment="1" applyProtection="1">
      <alignment vertical="center"/>
      <protection/>
    </xf>
    <xf numFmtId="0" fontId="24" fillId="0" borderId="36" xfId="0" applyFont="1" applyBorder="1" applyAlignment="1" applyProtection="1">
      <alignment vertical="center"/>
      <protection/>
    </xf>
    <xf numFmtId="0" fontId="90" fillId="0" borderId="37" xfId="0" applyFont="1" applyBorder="1" applyAlignment="1" applyProtection="1">
      <alignment vertical="center"/>
      <protection/>
    </xf>
    <xf numFmtId="0" fontId="24" fillId="0" borderId="43" xfId="0" applyFont="1" applyBorder="1" applyAlignment="1" applyProtection="1">
      <alignment vertical="center"/>
      <protection/>
    </xf>
    <xf numFmtId="0" fontId="90" fillId="0" borderId="56" xfId="0" applyFont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90" fillId="0" borderId="32" xfId="0" applyFont="1" applyBorder="1" applyAlignment="1" applyProtection="1">
      <alignment vertical="center"/>
      <protection/>
    </xf>
    <xf numFmtId="0" fontId="110" fillId="36" borderId="36" xfId="0" applyFont="1" applyFill="1" applyBorder="1" applyAlignment="1" applyProtection="1">
      <alignment horizontal="center" vertical="center"/>
      <protection/>
    </xf>
    <xf numFmtId="0" fontId="110" fillId="36" borderId="28" xfId="0" applyFont="1" applyFill="1" applyBorder="1" applyAlignment="1" applyProtection="1">
      <alignment horizontal="center" vertical="center"/>
      <protection/>
    </xf>
    <xf numFmtId="0" fontId="110" fillId="36" borderId="37" xfId="0" applyFont="1" applyFill="1" applyBorder="1" applyAlignment="1" applyProtection="1">
      <alignment horizontal="center" vertical="center"/>
      <protection/>
    </xf>
    <xf numFmtId="0" fontId="110" fillId="36" borderId="43" xfId="0" applyFont="1" applyFill="1" applyBorder="1" applyAlignment="1" applyProtection="1">
      <alignment horizontal="center" vertical="center"/>
      <protection/>
    </xf>
    <xf numFmtId="0" fontId="110" fillId="36" borderId="0" xfId="0" applyFont="1" applyFill="1" applyBorder="1" applyAlignment="1" applyProtection="1">
      <alignment horizontal="center" vertical="center"/>
      <protection/>
    </xf>
    <xf numFmtId="0" fontId="110" fillId="36" borderId="56" xfId="0" applyFont="1" applyFill="1" applyBorder="1" applyAlignment="1" applyProtection="1">
      <alignment horizontal="center" vertical="center"/>
      <protection/>
    </xf>
    <xf numFmtId="0" fontId="110" fillId="36" borderId="24" xfId="0" applyFont="1" applyFill="1" applyBorder="1" applyAlignment="1" applyProtection="1">
      <alignment horizontal="center" vertical="center"/>
      <protection/>
    </xf>
    <xf numFmtId="0" fontId="110" fillId="36" borderId="40" xfId="0" applyFont="1" applyFill="1" applyBorder="1" applyAlignment="1" applyProtection="1">
      <alignment horizontal="center" vertical="center"/>
      <protection/>
    </xf>
    <xf numFmtId="0" fontId="112" fillId="36" borderId="32" xfId="0" applyFont="1" applyFill="1" applyBorder="1" applyAlignment="1" applyProtection="1">
      <alignment horizontal="center" vertical="center"/>
      <protection/>
    </xf>
    <xf numFmtId="0" fontId="113" fillId="0" borderId="0" xfId="0" applyFont="1" applyAlignment="1" applyProtection="1">
      <alignment vertical="center"/>
      <protection/>
    </xf>
    <xf numFmtId="0" fontId="90" fillId="0" borderId="0" xfId="0" applyFont="1" applyAlignment="1" applyProtection="1">
      <alignment horizontal="left" vertical="center"/>
      <protection/>
    </xf>
    <xf numFmtId="0" fontId="114" fillId="33" borderId="0" xfId="0" applyFont="1" applyFill="1" applyAlignment="1" applyProtection="1">
      <alignment vertical="center"/>
      <protection/>
    </xf>
    <xf numFmtId="0" fontId="91" fillId="0" borderId="0" xfId="0" applyFont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horizontal="center" vertical="center"/>
      <protection/>
    </xf>
    <xf numFmtId="0" fontId="113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horizontal="center" vertical="center"/>
      <protection/>
    </xf>
    <xf numFmtId="0" fontId="102" fillId="0" borderId="0" xfId="0" applyFont="1" applyFill="1" applyBorder="1" applyAlignment="1" applyProtection="1">
      <alignment vertical="center"/>
      <protection/>
    </xf>
    <xf numFmtId="0" fontId="75" fillId="38" borderId="36" xfId="44" applyFont="1" applyFill="1" applyBorder="1" applyAlignment="1" applyProtection="1">
      <alignment horizontal="left" vertical="center" indent="1"/>
      <protection/>
    </xf>
    <xf numFmtId="0" fontId="102" fillId="38" borderId="28" xfId="0" applyFont="1" applyFill="1" applyBorder="1" applyAlignment="1" applyProtection="1">
      <alignment vertical="center"/>
      <protection/>
    </xf>
    <xf numFmtId="0" fontId="90" fillId="38" borderId="37" xfId="0" applyFont="1" applyFill="1" applyBorder="1" applyAlignment="1" applyProtection="1">
      <alignment vertical="center"/>
      <protection/>
    </xf>
    <xf numFmtId="0" fontId="75" fillId="38" borderId="43" xfId="44" applyFont="1" applyFill="1" applyBorder="1" applyAlignment="1" applyProtection="1">
      <alignment horizontal="left" vertical="center" indent="1"/>
      <protection/>
    </xf>
    <xf numFmtId="0" fontId="102" fillId="38" borderId="0" xfId="0" applyFont="1" applyFill="1" applyBorder="1" applyAlignment="1" applyProtection="1">
      <alignment vertical="center"/>
      <protection/>
    </xf>
    <xf numFmtId="0" fontId="90" fillId="38" borderId="56" xfId="0" applyFont="1" applyFill="1" applyBorder="1" applyAlignment="1" applyProtection="1">
      <alignment vertical="center"/>
      <protection/>
    </xf>
    <xf numFmtId="0" fontId="75" fillId="39" borderId="43" xfId="44" applyFont="1" applyFill="1" applyBorder="1" applyAlignment="1" applyProtection="1">
      <alignment horizontal="left" vertical="center" indent="1"/>
      <protection/>
    </xf>
    <xf numFmtId="0" fontId="75" fillId="39" borderId="0" xfId="44" applyFont="1" applyFill="1" applyBorder="1" applyAlignment="1" applyProtection="1">
      <alignment vertical="center"/>
      <protection/>
    </xf>
    <xf numFmtId="0" fontId="102" fillId="39" borderId="0" xfId="0" applyFont="1" applyFill="1" applyBorder="1" applyAlignment="1" applyProtection="1">
      <alignment vertical="center"/>
      <protection/>
    </xf>
    <xf numFmtId="0" fontId="90" fillId="39" borderId="56" xfId="0" applyFont="1" applyFill="1" applyBorder="1" applyAlignment="1" applyProtection="1">
      <alignment vertical="center"/>
      <protection/>
    </xf>
    <xf numFmtId="0" fontId="75" fillId="39" borderId="24" xfId="44" applyFont="1" applyFill="1" applyBorder="1" applyAlignment="1" applyProtection="1">
      <alignment horizontal="left" vertical="center" indent="1"/>
      <protection/>
    </xf>
    <xf numFmtId="0" fontId="75" fillId="39" borderId="40" xfId="44" applyFont="1" applyFill="1" applyBorder="1" applyAlignment="1" applyProtection="1">
      <alignment vertical="center"/>
      <protection/>
    </xf>
    <xf numFmtId="0" fontId="102" fillId="39" borderId="40" xfId="0" applyFont="1" applyFill="1" applyBorder="1" applyAlignment="1" applyProtection="1">
      <alignment vertical="center"/>
      <protection/>
    </xf>
    <xf numFmtId="0" fontId="90" fillId="39" borderId="3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15" fillId="0" borderId="0" xfId="0" applyFont="1" applyBorder="1" applyAlignment="1" applyProtection="1">
      <alignment vertical="center"/>
      <protection/>
    </xf>
    <xf numFmtId="0" fontId="9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84" fontId="8" fillId="34" borderId="10" xfId="0" applyNumberFormat="1" applyFont="1" applyFill="1" applyBorder="1" applyAlignment="1" applyProtection="1">
      <alignment horizontal="right" vertical="center" wrapText="1"/>
      <protection/>
    </xf>
    <xf numFmtId="184" fontId="8" fillId="34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vertical="center"/>
      <protection/>
    </xf>
    <xf numFmtId="38" fontId="90" fillId="36" borderId="14" xfId="50" applyFont="1" applyFill="1" applyBorder="1" applyAlignment="1" applyProtection="1">
      <alignment vertical="center" shrinkToFit="1"/>
      <protection locked="0"/>
    </xf>
    <xf numFmtId="38" fontId="90" fillId="36" borderId="51" xfId="50" applyFont="1" applyFill="1" applyBorder="1" applyAlignment="1" applyProtection="1">
      <alignment vertical="center" shrinkToFit="1"/>
      <protection locked="0"/>
    </xf>
    <xf numFmtId="189" fontId="4" fillId="36" borderId="14" xfId="0" applyNumberFormat="1" applyFont="1" applyFill="1" applyBorder="1" applyAlignment="1" applyProtection="1">
      <alignment vertical="center" shrinkToFit="1"/>
      <protection locked="0"/>
    </xf>
    <xf numFmtId="189" fontId="4" fillId="36" borderId="85" xfId="0" applyNumberFormat="1" applyFont="1" applyFill="1" applyBorder="1" applyAlignment="1" applyProtection="1">
      <alignment vertical="center" shrinkToFit="1"/>
      <protection locked="0"/>
    </xf>
    <xf numFmtId="189" fontId="4" fillId="36" borderId="51" xfId="0" applyNumberFormat="1" applyFont="1" applyFill="1" applyBorder="1" applyAlignment="1" applyProtection="1">
      <alignment vertical="center" shrinkToFit="1"/>
      <protection locked="0"/>
    </xf>
    <xf numFmtId="0" fontId="4" fillId="36" borderId="12" xfId="0" applyFont="1" applyFill="1" applyBorder="1" applyAlignment="1" applyProtection="1">
      <alignment horizontal="center" vertical="center"/>
      <protection/>
    </xf>
    <xf numFmtId="0" fontId="110" fillId="36" borderId="12" xfId="0" applyFont="1" applyFill="1" applyBorder="1" applyAlignment="1" applyProtection="1">
      <alignment horizontal="center" vertical="center"/>
      <protection/>
    </xf>
    <xf numFmtId="0" fontId="110" fillId="36" borderId="38" xfId="0" applyFont="1" applyFill="1" applyBorder="1" applyAlignment="1" applyProtection="1">
      <alignment horizontal="center" vertical="center"/>
      <protection/>
    </xf>
    <xf numFmtId="0" fontId="110" fillId="36" borderId="42" xfId="0" applyFont="1" applyFill="1" applyBorder="1" applyAlignment="1" applyProtection="1">
      <alignment horizontal="center" vertical="center"/>
      <protection/>
    </xf>
    <xf numFmtId="0" fontId="110" fillId="36" borderId="18" xfId="0" applyFont="1" applyFill="1" applyBorder="1" applyAlignment="1" applyProtection="1">
      <alignment horizontal="center" vertical="center"/>
      <protection/>
    </xf>
    <xf numFmtId="0" fontId="90" fillId="0" borderId="86" xfId="0" applyFont="1" applyBorder="1" applyAlignment="1" applyProtection="1">
      <alignment vertical="center"/>
      <protection/>
    </xf>
    <xf numFmtId="0" fontId="0" fillId="0" borderId="87" xfId="0" applyBorder="1" applyAlignment="1" applyProtection="1">
      <alignment vertical="center"/>
      <protection/>
    </xf>
    <xf numFmtId="0" fontId="0" fillId="0" borderId="88" xfId="0" applyBorder="1" applyAlignment="1" applyProtection="1">
      <alignment vertical="center"/>
      <protection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5" fillId="0" borderId="75" xfId="0" applyFont="1" applyFill="1" applyBorder="1" applyAlignment="1" applyProtection="1">
      <alignment horizontal="center" vertical="center" wrapText="1"/>
      <protection/>
    </xf>
    <xf numFmtId="0" fontId="15" fillId="0" borderId="89" xfId="0" applyFont="1" applyFill="1" applyBorder="1" applyAlignment="1" applyProtection="1">
      <alignment horizontal="center" vertical="center" wrapText="1"/>
      <protection/>
    </xf>
    <xf numFmtId="0" fontId="116" fillId="0" borderId="0" xfId="0" applyFont="1" applyBorder="1" applyAlignment="1" applyProtection="1">
      <alignment horizontal="center" vertical="center"/>
      <protection/>
    </xf>
    <xf numFmtId="0" fontId="5" fillId="37" borderId="38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5" fillId="37" borderId="18" xfId="0" applyFont="1" applyFill="1" applyBorder="1" applyAlignment="1" applyProtection="1">
      <alignment horizontal="center" vertical="center"/>
      <protection/>
    </xf>
    <xf numFmtId="0" fontId="15" fillId="0" borderId="85" xfId="0" applyFont="1" applyFill="1" applyBorder="1" applyAlignment="1" applyProtection="1">
      <alignment horizontal="center" vertical="center"/>
      <protection/>
    </xf>
    <xf numFmtId="0" fontId="15" fillId="0" borderId="51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vertical="center" wrapText="1"/>
      <protection/>
    </xf>
    <xf numFmtId="0" fontId="9" fillId="0" borderId="41" xfId="0" applyFont="1" applyFill="1" applyBorder="1" applyAlignment="1" applyProtection="1">
      <alignment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90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85" xfId="0" applyFont="1" applyFill="1" applyBorder="1" applyAlignment="1" applyProtection="1">
      <alignment horizontal="center"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15" fillId="0" borderId="91" xfId="0" applyFont="1" applyFill="1" applyBorder="1" applyAlignment="1" applyProtection="1">
      <alignment horizontal="center" vertical="center" wrapText="1"/>
      <protection/>
    </xf>
    <xf numFmtId="0" fontId="5" fillId="37" borderId="38" xfId="0" applyFont="1" applyFill="1" applyBorder="1" applyAlignment="1" applyProtection="1">
      <alignment horizontal="center" vertical="center" textRotation="255"/>
      <protection/>
    </xf>
    <xf numFmtId="0" fontId="5" fillId="37" borderId="42" xfId="0" applyFont="1" applyFill="1" applyBorder="1" applyAlignment="1" applyProtection="1">
      <alignment horizontal="center" vertical="center" textRotation="255"/>
      <protection/>
    </xf>
    <xf numFmtId="0" fontId="5" fillId="37" borderId="18" xfId="0" applyFont="1" applyFill="1" applyBorder="1" applyAlignment="1" applyProtection="1">
      <alignment horizontal="center" vertical="center" textRotation="255"/>
      <protection/>
    </xf>
    <xf numFmtId="195" fontId="17" fillId="0" borderId="24" xfId="50" applyNumberFormat="1" applyFont="1" applyFill="1" applyBorder="1" applyAlignment="1" applyProtection="1">
      <alignment vertical="center" wrapText="1"/>
      <protection/>
    </xf>
    <xf numFmtId="195" fontId="17" fillId="0" borderId="40" xfId="50" applyNumberFormat="1" applyFont="1" applyFill="1" applyBorder="1" applyAlignment="1" applyProtection="1">
      <alignment vertical="center" wrapText="1"/>
      <protection/>
    </xf>
    <xf numFmtId="195" fontId="17" fillId="0" borderId="32" xfId="50" applyNumberFormat="1" applyFont="1" applyFill="1" applyBorder="1" applyAlignment="1" applyProtection="1">
      <alignment vertical="center" wrapText="1"/>
      <protection/>
    </xf>
    <xf numFmtId="0" fontId="14" fillId="0" borderId="36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0" fontId="14" fillId="0" borderId="37" xfId="0" applyFont="1" applyBorder="1" applyAlignment="1" applyProtection="1">
      <alignment vertical="center"/>
      <protection/>
    </xf>
    <xf numFmtId="0" fontId="117" fillId="0" borderId="0" xfId="0" applyFont="1" applyBorder="1" applyAlignment="1" applyProtection="1">
      <alignment vertical="center" wrapText="1" shrinkToFit="1"/>
      <protection/>
    </xf>
    <xf numFmtId="9" fontId="9" fillId="0" borderId="34" xfId="0" applyNumberFormat="1" applyFont="1" applyFill="1" applyBorder="1" applyAlignment="1" applyProtection="1">
      <alignment horizontal="center" vertical="center"/>
      <protection/>
    </xf>
    <xf numFmtId="9" fontId="9" fillId="0" borderId="90" xfId="0" applyNumberFormat="1" applyFont="1" applyFill="1" applyBorder="1" applyAlignment="1" applyProtection="1">
      <alignment horizontal="center" vertical="center"/>
      <protection/>
    </xf>
    <xf numFmtId="9" fontId="9" fillId="0" borderId="64" xfId="0" applyNumberFormat="1" applyFont="1" applyFill="1" applyBorder="1" applyAlignment="1" applyProtection="1">
      <alignment horizontal="center" vertical="center"/>
      <protection/>
    </xf>
    <xf numFmtId="0" fontId="118" fillId="0" borderId="0" xfId="0" applyFont="1" applyAlignment="1" applyProtection="1">
      <alignment horizontal="right" vertical="center"/>
      <protection/>
    </xf>
    <xf numFmtId="3" fontId="9" fillId="0" borderId="92" xfId="0" applyNumberFormat="1" applyFont="1" applyFill="1" applyBorder="1" applyAlignment="1" applyProtection="1">
      <alignment vertical="center"/>
      <protection/>
    </xf>
    <xf numFmtId="3" fontId="9" fillId="0" borderId="93" xfId="0" applyNumberFormat="1" applyFont="1" applyFill="1" applyBorder="1" applyAlignment="1" applyProtection="1">
      <alignment vertical="center"/>
      <protection/>
    </xf>
    <xf numFmtId="3" fontId="9" fillId="36" borderId="34" xfId="0" applyNumberFormat="1" applyFont="1" applyFill="1" applyBorder="1" applyAlignment="1" applyProtection="1">
      <alignment vertical="center"/>
      <protection locked="0"/>
    </xf>
    <xf numFmtId="3" fontId="9" fillId="36" borderId="90" xfId="0" applyNumberFormat="1" applyFont="1" applyFill="1" applyBorder="1" applyAlignment="1" applyProtection="1">
      <alignment vertical="center"/>
      <protection locked="0"/>
    </xf>
    <xf numFmtId="0" fontId="22" fillId="33" borderId="94" xfId="0" applyFont="1" applyFill="1" applyBorder="1" applyAlignment="1" applyProtection="1">
      <alignment horizontal="center" vertical="center"/>
      <protection/>
    </xf>
    <xf numFmtId="0" fontId="22" fillId="33" borderId="95" xfId="0" applyFont="1" applyFill="1" applyBorder="1" applyAlignment="1" applyProtection="1">
      <alignment horizontal="center" vertical="center"/>
      <protection/>
    </xf>
    <xf numFmtId="0" fontId="22" fillId="33" borderId="96" xfId="0" applyFont="1" applyFill="1" applyBorder="1" applyAlignment="1" applyProtection="1">
      <alignment horizontal="center" vertical="center"/>
      <protection/>
    </xf>
    <xf numFmtId="0" fontId="14" fillId="6" borderId="94" xfId="0" applyFont="1" applyFill="1" applyBorder="1" applyAlignment="1" applyProtection="1">
      <alignment horizontal="center" vertical="center" textRotation="255"/>
      <protection/>
    </xf>
    <xf numFmtId="0" fontId="14" fillId="6" borderId="95" xfId="0" applyFont="1" applyFill="1" applyBorder="1" applyAlignment="1" applyProtection="1">
      <alignment horizontal="center" vertical="center" textRotation="255"/>
      <protection/>
    </xf>
    <xf numFmtId="0" fontId="14" fillId="6" borderId="96" xfId="0" applyFont="1" applyFill="1" applyBorder="1" applyAlignment="1" applyProtection="1">
      <alignment horizontal="center" vertical="center" textRotation="255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19" fillId="33" borderId="38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vertical="center"/>
      <protection/>
    </xf>
    <xf numFmtId="0" fontId="14" fillId="0" borderId="28" xfId="0" applyFont="1" applyFill="1" applyBorder="1" applyAlignment="1" applyProtection="1">
      <alignment vertical="center"/>
      <protection/>
    </xf>
    <xf numFmtId="0" fontId="14" fillId="0" borderId="37" xfId="0" applyFont="1" applyFill="1" applyBorder="1" applyAlignment="1" applyProtection="1">
      <alignment vertical="center"/>
      <protection/>
    </xf>
    <xf numFmtId="196" fontId="17" fillId="0" borderId="24" xfId="50" applyNumberFormat="1" applyFont="1" applyFill="1" applyBorder="1" applyAlignment="1" applyProtection="1">
      <alignment vertical="center" wrapText="1"/>
      <protection/>
    </xf>
    <xf numFmtId="196" fontId="17" fillId="0" borderId="40" xfId="50" applyNumberFormat="1" applyFont="1" applyFill="1" applyBorder="1" applyAlignment="1" applyProtection="1">
      <alignment vertical="center" wrapText="1"/>
      <protection/>
    </xf>
    <xf numFmtId="196" fontId="17" fillId="0" borderId="32" xfId="50" applyNumberFormat="1" applyFont="1" applyFill="1" applyBorder="1" applyAlignment="1" applyProtection="1">
      <alignment vertical="center" wrapText="1"/>
      <protection/>
    </xf>
    <xf numFmtId="0" fontId="5" fillId="37" borderId="97" xfId="0" applyFont="1" applyFill="1" applyBorder="1" applyAlignment="1" applyProtection="1">
      <alignment horizontal="center" vertical="center"/>
      <protection/>
    </xf>
    <xf numFmtId="0" fontId="5" fillId="37" borderId="98" xfId="0" applyFont="1" applyFill="1" applyBorder="1" applyAlignment="1" applyProtection="1">
      <alignment horizontal="center" vertical="center"/>
      <protection/>
    </xf>
    <xf numFmtId="0" fontId="5" fillId="37" borderId="99" xfId="0" applyFont="1" applyFill="1" applyBorder="1" applyAlignment="1" applyProtection="1">
      <alignment horizontal="center" vertical="center"/>
      <protection/>
    </xf>
    <xf numFmtId="0" fontId="9" fillId="6" borderId="38" xfId="0" applyFont="1" applyFill="1" applyBorder="1" applyAlignment="1" applyProtection="1">
      <alignment horizontal="center" vertical="center"/>
      <protection/>
    </xf>
    <xf numFmtId="0" fontId="9" fillId="6" borderId="42" xfId="0" applyFont="1" applyFill="1" applyBorder="1" applyAlignment="1" applyProtection="1">
      <alignment horizontal="center" vertical="center"/>
      <protection/>
    </xf>
    <xf numFmtId="0" fontId="9" fillId="6" borderId="18" xfId="0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right" vertical="center"/>
      <protection/>
    </xf>
    <xf numFmtId="0" fontId="20" fillId="0" borderId="36" xfId="0" applyFont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0" fontId="20" fillId="0" borderId="37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0" fontId="20" fillId="0" borderId="32" xfId="0" applyFont="1" applyBorder="1" applyAlignment="1" applyProtection="1">
      <alignment horizontal="center" vertical="center"/>
      <protection/>
    </xf>
    <xf numFmtId="0" fontId="20" fillId="33" borderId="38" xfId="0" applyFont="1" applyFill="1" applyBorder="1" applyAlignment="1" applyProtection="1">
      <alignment horizontal="center" vertical="center"/>
      <protection/>
    </xf>
    <xf numFmtId="0" fontId="20" fillId="33" borderId="18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190" fontId="14" fillId="0" borderId="36" xfId="0" applyNumberFormat="1" applyFont="1" applyBorder="1" applyAlignment="1" applyProtection="1">
      <alignment vertical="center" shrinkToFit="1"/>
      <protection/>
    </xf>
    <xf numFmtId="190" fontId="14" fillId="0" borderId="28" xfId="0" applyNumberFormat="1" applyFont="1" applyBorder="1" applyAlignment="1" applyProtection="1">
      <alignment vertical="center" shrinkToFit="1"/>
      <protection/>
    </xf>
    <xf numFmtId="190" fontId="14" fillId="0" borderId="37" xfId="0" applyNumberFormat="1" applyFont="1" applyBorder="1" applyAlignment="1" applyProtection="1">
      <alignment vertical="center" shrinkToFit="1"/>
      <protection/>
    </xf>
    <xf numFmtId="190" fontId="14" fillId="0" borderId="24" xfId="0" applyNumberFormat="1" applyFont="1" applyBorder="1" applyAlignment="1" applyProtection="1">
      <alignment vertical="center" shrinkToFit="1"/>
      <protection/>
    </xf>
    <xf numFmtId="190" fontId="14" fillId="0" borderId="40" xfId="0" applyNumberFormat="1" applyFont="1" applyBorder="1" applyAlignment="1" applyProtection="1">
      <alignment vertical="center" shrinkToFit="1"/>
      <protection/>
    </xf>
    <xf numFmtId="190" fontId="14" fillId="0" borderId="32" xfId="0" applyNumberFormat="1" applyFont="1" applyBorder="1" applyAlignment="1" applyProtection="1">
      <alignment vertical="center" shrinkToFit="1"/>
      <protection/>
    </xf>
    <xf numFmtId="190" fontId="14" fillId="0" borderId="36" xfId="0" applyNumberFormat="1" applyFont="1" applyBorder="1" applyAlignment="1" applyProtection="1">
      <alignment vertical="center" wrapText="1" shrinkToFit="1"/>
      <protection/>
    </xf>
    <xf numFmtId="190" fontId="14" fillId="0" borderId="28" xfId="0" applyNumberFormat="1" applyFont="1" applyBorder="1" applyAlignment="1" applyProtection="1">
      <alignment vertical="center" wrapText="1" shrinkToFit="1"/>
      <protection/>
    </xf>
    <xf numFmtId="190" fontId="14" fillId="0" borderId="37" xfId="0" applyNumberFormat="1" applyFont="1" applyBorder="1" applyAlignment="1" applyProtection="1">
      <alignment vertical="center" wrapText="1" shrinkToFit="1"/>
      <protection/>
    </xf>
    <xf numFmtId="190" fontId="14" fillId="0" borderId="24" xfId="0" applyNumberFormat="1" applyFont="1" applyBorder="1" applyAlignment="1" applyProtection="1">
      <alignment vertical="center" wrapText="1" shrinkToFit="1"/>
      <protection/>
    </xf>
    <xf numFmtId="190" fontId="14" fillId="0" borderId="40" xfId="0" applyNumberFormat="1" applyFont="1" applyBorder="1" applyAlignment="1" applyProtection="1">
      <alignment vertical="center" wrapText="1" shrinkToFit="1"/>
      <protection/>
    </xf>
    <xf numFmtId="190" fontId="14" fillId="0" borderId="32" xfId="0" applyNumberFormat="1" applyFont="1" applyBorder="1" applyAlignment="1" applyProtection="1">
      <alignment vertical="center" wrapText="1" shrinkToFit="1"/>
      <protection/>
    </xf>
    <xf numFmtId="190" fontId="17" fillId="0" borderId="24" xfId="0" applyNumberFormat="1" applyFont="1" applyBorder="1" applyAlignment="1" applyProtection="1">
      <alignment horizontal="center" vertical="center" shrinkToFit="1"/>
      <protection/>
    </xf>
    <xf numFmtId="190" fontId="17" fillId="0" borderId="40" xfId="0" applyNumberFormat="1" applyFont="1" applyBorder="1" applyAlignment="1" applyProtection="1">
      <alignment horizontal="center" vertical="center" shrinkToFit="1"/>
      <protection/>
    </xf>
    <xf numFmtId="190" fontId="17" fillId="0" borderId="32" xfId="0" applyNumberFormat="1" applyFont="1" applyBorder="1" applyAlignment="1" applyProtection="1">
      <alignment horizontal="center" vertical="center" shrinkToFit="1"/>
      <protection/>
    </xf>
    <xf numFmtId="0" fontId="104" fillId="0" borderId="12" xfId="0" applyFont="1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104" fillId="0" borderId="14" xfId="0" applyFont="1" applyBorder="1" applyAlignment="1" applyProtection="1">
      <alignment horizontal="center" vertical="center"/>
      <protection/>
    </xf>
    <xf numFmtId="0" fontId="104" fillId="0" borderId="85" xfId="0" applyFont="1" applyBorder="1" applyAlignment="1" applyProtection="1">
      <alignment horizontal="center" vertical="center"/>
      <protection/>
    </xf>
    <xf numFmtId="0" fontId="104" fillId="0" borderId="100" xfId="0" applyFont="1" applyBorder="1" applyAlignment="1" applyProtection="1">
      <alignment horizontal="center" vertical="center"/>
      <protection/>
    </xf>
    <xf numFmtId="0" fontId="104" fillId="0" borderId="91" xfId="0" applyFont="1" applyBorder="1" applyAlignment="1" applyProtection="1">
      <alignment horizontal="center" vertical="center"/>
      <protection/>
    </xf>
    <xf numFmtId="0" fontId="104" fillId="0" borderId="51" xfId="0" applyFont="1" applyBorder="1" applyAlignment="1" applyProtection="1">
      <alignment horizontal="center" vertical="center"/>
      <protection/>
    </xf>
    <xf numFmtId="0" fontId="106" fillId="0" borderId="14" xfId="0" applyFont="1" applyBorder="1" applyAlignment="1" applyProtection="1">
      <alignment horizontal="center" vertical="center"/>
      <protection/>
    </xf>
    <xf numFmtId="0" fontId="106" fillId="0" borderId="51" xfId="0" applyFont="1" applyBorder="1" applyAlignment="1" applyProtection="1">
      <alignment horizontal="center" vertical="center"/>
      <protection/>
    </xf>
    <xf numFmtId="0" fontId="106" fillId="0" borderId="100" xfId="0" applyFont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101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vertical="center" wrapText="1"/>
      <protection/>
    </xf>
    <xf numFmtId="0" fontId="9" fillId="0" borderId="44" xfId="0" applyFont="1" applyFill="1" applyBorder="1" applyAlignment="1" applyProtection="1">
      <alignment vertical="center" wrapText="1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vertical="center" wrapText="1"/>
      <protection/>
    </xf>
    <xf numFmtId="0" fontId="9" fillId="0" borderId="39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101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203" fontId="17" fillId="0" borderId="28" xfId="0" applyNumberFormat="1" applyFont="1" applyFill="1" applyBorder="1" applyAlignment="1" applyProtection="1">
      <alignment vertical="center"/>
      <protection/>
    </xf>
    <xf numFmtId="0" fontId="9" fillId="0" borderId="102" xfId="0" applyFont="1" applyFill="1" applyBorder="1" applyAlignment="1" applyProtection="1">
      <alignment horizontal="center" vertical="center"/>
      <protection/>
    </xf>
    <xf numFmtId="0" fontId="9" fillId="0" borderId="103" xfId="0" applyFont="1" applyFill="1" applyBorder="1" applyAlignment="1" applyProtection="1">
      <alignment horizontal="center" vertical="center"/>
      <protection/>
    </xf>
    <xf numFmtId="0" fontId="9" fillId="0" borderId="104" xfId="0" applyFont="1" applyFill="1" applyBorder="1" applyAlignment="1" applyProtection="1">
      <alignment horizontal="center" vertical="center"/>
      <protection/>
    </xf>
    <xf numFmtId="0" fontId="105" fillId="6" borderId="12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vertical="center" shrinkToFit="1"/>
      <protection/>
    </xf>
    <xf numFmtId="0" fontId="14" fillId="0" borderId="40" xfId="0" applyFont="1" applyBorder="1" applyAlignment="1" applyProtection="1">
      <alignment vertical="center" shrinkToFit="1"/>
      <protection/>
    </xf>
    <xf numFmtId="0" fontId="14" fillId="0" borderId="32" xfId="0" applyFont="1" applyBorder="1" applyAlignment="1" applyProtection="1">
      <alignment vertical="center" shrinkToFit="1"/>
      <protection/>
    </xf>
    <xf numFmtId="0" fontId="5" fillId="0" borderId="105" xfId="0" applyFont="1" applyBorder="1" applyAlignment="1" applyProtection="1">
      <alignment horizontal="center" vertical="center"/>
      <protection/>
    </xf>
    <xf numFmtId="0" fontId="5" fillId="0" borderId="106" xfId="0" applyFont="1" applyBorder="1" applyAlignment="1" applyProtection="1">
      <alignment horizontal="center" vertical="center"/>
      <protection/>
    </xf>
    <xf numFmtId="0" fontId="5" fillId="0" borderId="106" xfId="0" applyFont="1" applyFill="1" applyBorder="1" applyAlignment="1" applyProtection="1">
      <alignment horizontal="center" vertical="center"/>
      <protection/>
    </xf>
    <xf numFmtId="0" fontId="5" fillId="0" borderId="107" xfId="0" applyFont="1" applyFill="1" applyBorder="1" applyAlignment="1" applyProtection="1">
      <alignment horizontal="center" vertical="center"/>
      <protection/>
    </xf>
    <xf numFmtId="0" fontId="105" fillId="6" borderId="12" xfId="0" applyFont="1" applyFill="1" applyBorder="1" applyAlignment="1" applyProtection="1">
      <alignment horizontal="center" vertical="center" wrapText="1"/>
      <protection locked="0"/>
    </xf>
    <xf numFmtId="14" fontId="9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92" fillId="36" borderId="18" xfId="0" applyFont="1" applyFill="1" applyBorder="1" applyAlignment="1" applyProtection="1">
      <alignment horizontal="center" vertical="center" wrapText="1"/>
      <protection locked="0"/>
    </xf>
    <xf numFmtId="0" fontId="102" fillId="0" borderId="58" xfId="0" applyFont="1" applyBorder="1" applyAlignment="1" applyProtection="1">
      <alignment horizontal="center" vertical="top" wrapText="1"/>
      <protection locked="0"/>
    </xf>
    <xf numFmtId="0" fontId="102" fillId="0" borderId="108" xfId="0" applyFont="1" applyBorder="1" applyAlignment="1" applyProtection="1">
      <alignment horizontal="center" vertical="top" wrapText="1"/>
      <protection locked="0"/>
    </xf>
    <xf numFmtId="0" fontId="103" fillId="33" borderId="109" xfId="0" applyFont="1" applyFill="1" applyBorder="1" applyAlignment="1" applyProtection="1">
      <alignment horizontal="center" vertical="center" wrapText="1"/>
      <protection/>
    </xf>
    <xf numFmtId="0" fontId="103" fillId="33" borderId="21" xfId="0" applyFont="1" applyFill="1" applyBorder="1" applyAlignment="1" applyProtection="1">
      <alignment horizontal="center" vertical="center" wrapText="1"/>
      <protection/>
    </xf>
    <xf numFmtId="0" fontId="102" fillId="0" borderId="110" xfId="0" applyFont="1" applyBorder="1" applyAlignment="1" applyProtection="1">
      <alignment horizontal="center" vertical="top" wrapText="1"/>
      <protection/>
    </xf>
    <xf numFmtId="0" fontId="102" fillId="0" borderId="108" xfId="0" applyFont="1" applyBorder="1" applyAlignment="1" applyProtection="1">
      <alignment horizontal="center" vertical="top" wrapText="1"/>
      <protection/>
    </xf>
    <xf numFmtId="14" fontId="92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92" fillId="36" borderId="19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85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102" fillId="0" borderId="111" xfId="0" applyFont="1" applyFill="1" applyBorder="1" applyAlignment="1" applyProtection="1">
      <alignment horizontal="center" vertical="center" wrapText="1"/>
      <protection/>
    </xf>
    <xf numFmtId="0" fontId="102" fillId="0" borderId="112" xfId="0" applyFont="1" applyFill="1" applyBorder="1" applyAlignment="1" applyProtection="1">
      <alignment horizontal="center" vertical="center" wrapText="1"/>
      <protection/>
    </xf>
    <xf numFmtId="0" fontId="75" fillId="0" borderId="0" xfId="44" applyAlignment="1" applyProtection="1">
      <alignment vertical="center"/>
      <protection/>
    </xf>
    <xf numFmtId="0" fontId="102" fillId="0" borderId="0" xfId="0" applyFont="1" applyAlignment="1" applyProtection="1">
      <alignment horizontal="left" vertical="center"/>
      <protection/>
    </xf>
    <xf numFmtId="0" fontId="102" fillId="0" borderId="113" xfId="0" applyFont="1" applyBorder="1" applyAlignment="1" applyProtection="1">
      <alignment horizontal="center" vertical="center" wrapText="1"/>
      <protection/>
    </xf>
    <xf numFmtId="0" fontId="102" fillId="0" borderId="11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85" xfId="0" applyFont="1" applyBorder="1" applyAlignment="1" applyProtection="1">
      <alignment horizontal="center" vertical="center" shrinkToFit="1"/>
      <protection/>
    </xf>
    <xf numFmtId="0" fontId="0" fillId="0" borderId="51" xfId="0" applyFont="1" applyBorder="1" applyAlignment="1" applyProtection="1">
      <alignment horizontal="center" vertical="center" shrinkToFit="1"/>
      <protection/>
    </xf>
    <xf numFmtId="14" fontId="92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92" fillId="36" borderId="12" xfId="0" applyFont="1" applyFill="1" applyBorder="1" applyAlignment="1" applyProtection="1">
      <alignment horizontal="center" vertical="center" wrapText="1"/>
      <protection locked="0"/>
    </xf>
    <xf numFmtId="0" fontId="102" fillId="0" borderId="57" xfId="0" applyFont="1" applyBorder="1" applyAlignment="1" applyProtection="1">
      <alignment horizontal="center" vertical="center" wrapText="1"/>
      <protection/>
    </xf>
    <xf numFmtId="0" fontId="102" fillId="0" borderId="17" xfId="0" applyFont="1" applyBorder="1" applyAlignment="1" applyProtection="1">
      <alignment horizontal="center" vertical="center" wrapText="1"/>
      <protection/>
    </xf>
    <xf numFmtId="0" fontId="102" fillId="0" borderId="111" xfId="0" applyFont="1" applyBorder="1" applyAlignment="1" applyProtection="1">
      <alignment horizontal="center" vertical="center" wrapText="1"/>
      <protection/>
    </xf>
    <xf numFmtId="0" fontId="102" fillId="0" borderId="112" xfId="0" applyFont="1" applyBorder="1" applyAlignment="1" applyProtection="1">
      <alignment horizontal="center" vertical="center" wrapText="1"/>
      <protection/>
    </xf>
    <xf numFmtId="14" fontId="92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92" fillId="36" borderId="20" xfId="0" applyFont="1" applyFill="1" applyBorder="1" applyAlignment="1" applyProtection="1">
      <alignment horizontal="center" vertical="center" wrapText="1"/>
      <protection locked="0"/>
    </xf>
    <xf numFmtId="0" fontId="102" fillId="0" borderId="58" xfId="0" applyFont="1" applyBorder="1" applyAlignment="1" applyProtection="1">
      <alignment horizontal="center" vertical="top" wrapText="1"/>
      <protection/>
    </xf>
    <xf numFmtId="0" fontId="92" fillId="36" borderId="24" xfId="0" applyFont="1" applyFill="1" applyBorder="1" applyAlignment="1" applyProtection="1">
      <alignment horizontal="center" vertical="center" wrapText="1"/>
      <protection locked="0"/>
    </xf>
    <xf numFmtId="0" fontId="92" fillId="36" borderId="115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12.emf" /><Relationship Id="rId6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866775</xdr:colOff>
      <xdr:row>21</xdr:row>
      <xdr:rowOff>123825</xdr:rowOff>
    </xdr:from>
    <xdr:ext cx="476250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2219325" y="432435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一般型</a:t>
          </a:r>
        </a:p>
      </xdr:txBody>
    </xdr:sp>
    <xdr:clientData/>
  </xdr:oneCellAnchor>
  <xdr:oneCellAnchor>
    <xdr:from>
      <xdr:col>5</xdr:col>
      <xdr:colOff>876300</xdr:colOff>
      <xdr:row>21</xdr:row>
      <xdr:rowOff>123825</xdr:rowOff>
    </xdr:from>
    <xdr:ext cx="1162050" cy="238125"/>
    <xdr:sp>
      <xdr:nvSpPr>
        <xdr:cNvPr id="2" name="テキスト ボックス 12"/>
        <xdr:cNvSpPr txBox="1">
          <a:spLocks noChangeArrowheads="1"/>
        </xdr:cNvSpPr>
      </xdr:nvSpPr>
      <xdr:spPr>
        <a:xfrm>
          <a:off x="4019550" y="4324350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小規模型</a:t>
          </a:r>
        </a:p>
      </xdr:txBody>
    </xdr:sp>
    <xdr:clientData/>
  </xdr:oneCellAnchor>
  <xdr:oneCellAnchor>
    <xdr:from>
      <xdr:col>2</xdr:col>
      <xdr:colOff>0</xdr:colOff>
      <xdr:row>20</xdr:row>
      <xdr:rowOff>66675</xdr:rowOff>
    </xdr:from>
    <xdr:ext cx="666750" cy="238125"/>
    <xdr:sp>
      <xdr:nvSpPr>
        <xdr:cNvPr id="3" name="テキスト ボックス 16"/>
        <xdr:cNvSpPr txBox="1">
          <a:spLocks noChangeArrowheads="1"/>
        </xdr:cNvSpPr>
      </xdr:nvSpPr>
      <xdr:spPr>
        <a:xfrm>
          <a:off x="457200" y="4067175"/>
          <a:ext cx="666750" cy="238125"/>
        </a:xfrm>
        <a:prstGeom prst="rect">
          <a:avLst/>
        </a:prstGeom>
        <a:solidFill>
          <a:srgbClr val="FFFFB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Ⅱ</a:t>
          </a:r>
        </a:p>
      </xdr:txBody>
    </xdr:sp>
    <xdr:clientData/>
  </xdr:oneCellAnchor>
  <xdr:oneCellAnchor>
    <xdr:from>
      <xdr:col>1</xdr:col>
      <xdr:colOff>219075</xdr:colOff>
      <xdr:row>21</xdr:row>
      <xdr:rowOff>104775</xdr:rowOff>
    </xdr:from>
    <xdr:ext cx="971550" cy="238125"/>
    <xdr:sp>
      <xdr:nvSpPr>
        <xdr:cNvPr id="4" name="テキスト ボックス 18"/>
        <xdr:cNvSpPr txBox="1">
          <a:spLocks noChangeArrowheads="1"/>
        </xdr:cNvSpPr>
      </xdr:nvSpPr>
      <xdr:spPr>
        <a:xfrm>
          <a:off x="447675" y="4305300"/>
          <a:ext cx="971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第四次産業革命型</a:t>
          </a:r>
        </a:p>
      </xdr:txBody>
    </xdr:sp>
    <xdr:clientData/>
  </xdr:oneCellAnchor>
  <xdr:oneCellAnchor>
    <xdr:from>
      <xdr:col>2</xdr:col>
      <xdr:colOff>0</xdr:colOff>
      <xdr:row>14</xdr:row>
      <xdr:rowOff>85725</xdr:rowOff>
    </xdr:from>
    <xdr:ext cx="666750" cy="238125"/>
    <xdr:sp>
      <xdr:nvSpPr>
        <xdr:cNvPr id="5" name="テキスト ボックス 14"/>
        <xdr:cNvSpPr txBox="1">
          <a:spLocks noChangeArrowheads="1"/>
        </xdr:cNvSpPr>
      </xdr:nvSpPr>
      <xdr:spPr>
        <a:xfrm>
          <a:off x="457200" y="2886075"/>
          <a:ext cx="666750" cy="238125"/>
        </a:xfrm>
        <a:prstGeom prst="rect">
          <a:avLst/>
        </a:prstGeom>
        <a:solidFill>
          <a:srgbClr val="FFFFB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</a:p>
      </xdr:txBody>
    </xdr:sp>
    <xdr:clientData/>
  </xdr:oneCellAnchor>
  <xdr:twoCellAnchor editAs="oneCell">
    <xdr:from>
      <xdr:col>2</xdr:col>
      <xdr:colOff>247650</xdr:colOff>
      <xdr:row>30</xdr:row>
      <xdr:rowOff>95250</xdr:rowOff>
    </xdr:from>
    <xdr:to>
      <xdr:col>2</xdr:col>
      <xdr:colOff>809625</xdr:colOff>
      <xdr:row>31</xdr:row>
      <xdr:rowOff>142875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096000"/>
          <a:ext cx="561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857250</xdr:colOff>
      <xdr:row>30</xdr:row>
      <xdr:rowOff>95250</xdr:rowOff>
    </xdr:from>
    <xdr:to>
      <xdr:col>3</xdr:col>
      <xdr:colOff>514350</xdr:colOff>
      <xdr:row>31</xdr:row>
      <xdr:rowOff>142875</xdr:rowOff>
    </xdr:to>
    <xdr:pic>
      <xdr:nvPicPr>
        <xdr:cNvPr id="7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6096000"/>
          <a:ext cx="552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30</xdr:row>
      <xdr:rowOff>95250</xdr:rowOff>
    </xdr:from>
    <xdr:to>
      <xdr:col>4</xdr:col>
      <xdr:colOff>228600</xdr:colOff>
      <xdr:row>31</xdr:row>
      <xdr:rowOff>142875</xdr:rowOff>
    </xdr:to>
    <xdr:pic>
      <xdr:nvPicPr>
        <xdr:cNvPr id="8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6096000"/>
          <a:ext cx="561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30</xdr:row>
      <xdr:rowOff>95250</xdr:rowOff>
    </xdr:from>
    <xdr:to>
      <xdr:col>4</xdr:col>
      <xdr:colOff>828675</xdr:colOff>
      <xdr:row>31</xdr:row>
      <xdr:rowOff>142875</xdr:rowOff>
    </xdr:to>
    <xdr:pic>
      <xdr:nvPicPr>
        <xdr:cNvPr id="9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6096000"/>
          <a:ext cx="552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33</xdr:row>
      <xdr:rowOff>19050</xdr:rowOff>
    </xdr:from>
    <xdr:to>
      <xdr:col>2</xdr:col>
      <xdr:colOff>800100</xdr:colOff>
      <xdr:row>34</xdr:row>
      <xdr:rowOff>66675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6619875"/>
          <a:ext cx="552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857250</xdr:colOff>
      <xdr:row>33</xdr:row>
      <xdr:rowOff>19050</xdr:rowOff>
    </xdr:from>
    <xdr:to>
      <xdr:col>3</xdr:col>
      <xdr:colOff>819150</xdr:colOff>
      <xdr:row>34</xdr:row>
      <xdr:rowOff>66675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4450" y="6619875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26</xdr:row>
      <xdr:rowOff>0</xdr:rowOff>
    </xdr:from>
    <xdr:to>
      <xdr:col>3</xdr:col>
      <xdr:colOff>28575</xdr:colOff>
      <xdr:row>28</xdr:row>
      <xdr:rowOff>28575</xdr:rowOff>
    </xdr:to>
    <xdr:sp>
      <xdr:nvSpPr>
        <xdr:cNvPr id="12" name="直線矢印コネクタ 27"/>
        <xdr:cNvSpPr>
          <a:spLocks/>
        </xdr:cNvSpPr>
      </xdr:nvSpPr>
      <xdr:spPr>
        <a:xfrm>
          <a:off x="1381125" y="5200650"/>
          <a:ext cx="0" cy="428625"/>
        </a:xfrm>
        <a:prstGeom prst="straightConnector1">
          <a:avLst/>
        </a:prstGeom>
        <a:noFill/>
        <a:ln w="349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647700</xdr:colOff>
      <xdr:row>26</xdr:row>
      <xdr:rowOff>9525</xdr:rowOff>
    </xdr:from>
    <xdr:to>
      <xdr:col>5</xdr:col>
      <xdr:colOff>742950</xdr:colOff>
      <xdr:row>28</xdr:row>
      <xdr:rowOff>28575</xdr:rowOff>
    </xdr:to>
    <xdr:sp>
      <xdr:nvSpPr>
        <xdr:cNvPr id="13" name="直線矢印コネクタ 28"/>
        <xdr:cNvSpPr>
          <a:spLocks/>
        </xdr:cNvSpPr>
      </xdr:nvSpPr>
      <xdr:spPr>
        <a:xfrm>
          <a:off x="3790950" y="5210175"/>
          <a:ext cx="104775" cy="419100"/>
        </a:xfrm>
        <a:prstGeom prst="straightConnector1">
          <a:avLst/>
        </a:prstGeom>
        <a:noFill/>
        <a:ln w="349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571500</xdr:colOff>
      <xdr:row>26</xdr:row>
      <xdr:rowOff>38100</xdr:rowOff>
    </xdr:from>
    <xdr:to>
      <xdr:col>7</xdr:col>
      <xdr:colOff>9525</xdr:colOff>
      <xdr:row>27</xdr:row>
      <xdr:rowOff>161925</xdr:rowOff>
    </xdr:to>
    <xdr:sp>
      <xdr:nvSpPr>
        <xdr:cNvPr id="14" name="直線矢印コネクタ 29"/>
        <xdr:cNvSpPr>
          <a:spLocks/>
        </xdr:cNvSpPr>
      </xdr:nvSpPr>
      <xdr:spPr>
        <a:xfrm flipH="1">
          <a:off x="4610100" y="5238750"/>
          <a:ext cx="333375" cy="323850"/>
        </a:xfrm>
        <a:prstGeom prst="straightConnector1">
          <a:avLst/>
        </a:prstGeom>
        <a:noFill/>
        <a:ln w="349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0</xdr:colOff>
      <xdr:row>41</xdr:row>
      <xdr:rowOff>0</xdr:rowOff>
    </xdr:from>
    <xdr:to>
      <xdr:col>30</xdr:col>
      <xdr:colOff>9525</xdr:colOff>
      <xdr:row>41</xdr:row>
      <xdr:rowOff>9525</xdr:rowOff>
    </xdr:to>
    <xdr:pic>
      <xdr:nvPicPr>
        <xdr:cNvPr id="1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7465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41</xdr:row>
      <xdr:rowOff>0</xdr:rowOff>
    </xdr:from>
    <xdr:to>
      <xdr:col>30</xdr:col>
      <xdr:colOff>28575</xdr:colOff>
      <xdr:row>41</xdr:row>
      <xdr:rowOff>9525</xdr:rowOff>
    </xdr:to>
    <xdr:pic>
      <xdr:nvPicPr>
        <xdr:cNvPr id="2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9370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41</xdr:row>
      <xdr:rowOff>0</xdr:rowOff>
    </xdr:from>
    <xdr:to>
      <xdr:col>30</xdr:col>
      <xdr:colOff>47625</xdr:colOff>
      <xdr:row>41</xdr:row>
      <xdr:rowOff>9525</xdr:rowOff>
    </xdr:to>
    <xdr:pic>
      <xdr:nvPicPr>
        <xdr:cNvPr id="3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9525</xdr:colOff>
      <xdr:row>41</xdr:row>
      <xdr:rowOff>9525</xdr:rowOff>
    </xdr:to>
    <xdr:pic>
      <xdr:nvPicPr>
        <xdr:cNvPr id="4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12475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41</xdr:row>
      <xdr:rowOff>0</xdr:rowOff>
    </xdr:from>
    <xdr:to>
      <xdr:col>29</xdr:col>
      <xdr:colOff>28575</xdr:colOff>
      <xdr:row>41</xdr:row>
      <xdr:rowOff>9525</xdr:rowOff>
    </xdr:to>
    <xdr:pic>
      <xdr:nvPicPr>
        <xdr:cNvPr id="5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31525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38100</xdr:colOff>
      <xdr:row>41</xdr:row>
      <xdr:rowOff>0</xdr:rowOff>
    </xdr:from>
    <xdr:to>
      <xdr:col>29</xdr:col>
      <xdr:colOff>57150</xdr:colOff>
      <xdr:row>41</xdr:row>
      <xdr:rowOff>9525</xdr:rowOff>
    </xdr:to>
    <xdr:pic>
      <xdr:nvPicPr>
        <xdr:cNvPr id="6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50575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56</xdr:row>
      <xdr:rowOff>0</xdr:rowOff>
    </xdr:from>
    <xdr:to>
      <xdr:col>27</xdr:col>
      <xdr:colOff>9525</xdr:colOff>
      <xdr:row>56</xdr:row>
      <xdr:rowOff>9525</xdr:rowOff>
    </xdr:to>
    <xdr:pic>
      <xdr:nvPicPr>
        <xdr:cNvPr id="7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2061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56</xdr:row>
      <xdr:rowOff>0</xdr:rowOff>
    </xdr:from>
    <xdr:to>
      <xdr:col>27</xdr:col>
      <xdr:colOff>9525</xdr:colOff>
      <xdr:row>56</xdr:row>
      <xdr:rowOff>9525</xdr:rowOff>
    </xdr:to>
    <xdr:pic>
      <xdr:nvPicPr>
        <xdr:cNvPr id="8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2061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56</xdr:row>
      <xdr:rowOff>0</xdr:rowOff>
    </xdr:from>
    <xdr:to>
      <xdr:col>27</xdr:col>
      <xdr:colOff>9525</xdr:colOff>
      <xdr:row>56</xdr:row>
      <xdr:rowOff>9525</xdr:rowOff>
    </xdr:to>
    <xdr:pic>
      <xdr:nvPicPr>
        <xdr:cNvPr id="9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2061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B1:E1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1" width="2.57421875" style="0" customWidth="1"/>
    <col min="2" max="2" width="3.7109375" style="0" customWidth="1"/>
    <col min="3" max="3" width="47.8515625" style="0" customWidth="1"/>
  </cols>
  <sheetData>
    <row r="1" spans="2:5" ht="19.5" customHeight="1">
      <c r="B1" s="22" t="s">
        <v>89</v>
      </c>
      <c r="D1" s="16"/>
      <c r="E1" s="16"/>
    </row>
    <row r="2" spans="2:5" ht="19.5" customHeight="1">
      <c r="B2" s="22"/>
      <c r="D2" s="16"/>
      <c r="E2" s="16"/>
    </row>
    <row r="3" spans="2:5" ht="19.5" customHeight="1">
      <c r="B3" t="s">
        <v>91</v>
      </c>
      <c r="C3" s="16"/>
      <c r="D3" s="16"/>
      <c r="E3" s="16"/>
    </row>
    <row r="4" spans="2:3" ht="19.5" customHeight="1" thickBot="1">
      <c r="B4" s="23" t="s">
        <v>29</v>
      </c>
      <c r="C4" s="23" t="s">
        <v>90</v>
      </c>
    </row>
    <row r="5" spans="2:3" ht="19.5" customHeight="1" thickTop="1">
      <c r="B5" s="24">
        <v>1</v>
      </c>
      <c r="C5" s="25" t="s">
        <v>89</v>
      </c>
    </row>
    <row r="6" spans="2:3" ht="19.5" customHeight="1">
      <c r="B6" s="26">
        <v>2</v>
      </c>
      <c r="C6" s="27" t="s">
        <v>94</v>
      </c>
    </row>
    <row r="7" spans="2:3" ht="19.5" customHeight="1">
      <c r="B7" s="26">
        <v>3</v>
      </c>
      <c r="C7" s="27" t="s">
        <v>110</v>
      </c>
    </row>
    <row r="8" spans="2:3" ht="19.5" customHeight="1">
      <c r="B8" s="43">
        <v>4</v>
      </c>
      <c r="C8" s="27" t="s">
        <v>84</v>
      </c>
    </row>
    <row r="9" spans="2:3" ht="19.5" customHeight="1">
      <c r="B9" s="43">
        <v>5</v>
      </c>
      <c r="C9" s="27" t="s">
        <v>72</v>
      </c>
    </row>
    <row r="10" spans="2:3" ht="19.5" customHeight="1">
      <c r="B10" s="43">
        <v>6</v>
      </c>
      <c r="C10" s="27" t="s">
        <v>25</v>
      </c>
    </row>
    <row r="11" spans="2:3" ht="19.5" customHeight="1">
      <c r="B11" s="43">
        <v>7</v>
      </c>
      <c r="C11" s="27" t="s">
        <v>73</v>
      </c>
    </row>
    <row r="12" spans="2:3" ht="19.5" customHeight="1">
      <c r="B12" s="43">
        <v>8</v>
      </c>
      <c r="C12" s="27" t="s">
        <v>28</v>
      </c>
    </row>
    <row r="13" spans="2:3" ht="19.5" customHeight="1">
      <c r="B13" s="43">
        <v>9</v>
      </c>
      <c r="C13" s="27" t="s">
        <v>163</v>
      </c>
    </row>
    <row r="14" spans="2:3" ht="19.5" customHeight="1">
      <c r="B14" s="43">
        <v>10</v>
      </c>
      <c r="C14" s="27" t="s">
        <v>164</v>
      </c>
    </row>
    <row r="15" spans="2:3" ht="19.5" customHeight="1">
      <c r="B15" s="43">
        <v>11</v>
      </c>
      <c r="C15" s="27" t="s">
        <v>165</v>
      </c>
    </row>
    <row r="16" spans="2:3" ht="19.5" customHeight="1">
      <c r="B16" s="43">
        <v>12</v>
      </c>
      <c r="C16" s="27" t="s">
        <v>166</v>
      </c>
    </row>
    <row r="17" spans="2:3" ht="19.5" customHeight="1">
      <c r="B17" s="43">
        <v>13</v>
      </c>
      <c r="C17" s="27" t="s">
        <v>167</v>
      </c>
    </row>
  </sheetData>
  <sheetProtection sheet="1" objects="1" scenarios="1"/>
  <hyperlinks>
    <hyperlink ref="C6" location="'基本情報入力（使い方）'!A1" display="基本情報入力（使い方）"/>
    <hyperlink ref="C7" location="経費明細表!A1" display="経費明細表"/>
    <hyperlink ref="C8" location="'機械装置費（50万円以上）'!A1" display="機械装置費（50万円以上）"/>
    <hyperlink ref="C9" location="'機械装置費（50万円未満）'!A1" display="機械装置費（50万円未満）"/>
    <hyperlink ref="C13" location="原材料費!A1" display="原材料費"/>
    <hyperlink ref="C10" location="技術導入費!A1" display="技術導入費"/>
    <hyperlink ref="C14" location="外注加工費!A1" display="外注加工費（小規模型のみ）"/>
    <hyperlink ref="C15" location="委託費!A1" display="委託費"/>
    <hyperlink ref="C16" location="知的財産権等関連経費!A1" display="知的財産権等関連経費"/>
    <hyperlink ref="C12" location="運搬費!A1" display="運搬費"/>
    <hyperlink ref="C11" location="専門家経費!A1" display="専門家経費"/>
    <hyperlink ref="C17" location="クラウド利用費!A1" display="クラウド利用費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tabColor theme="6" tint="0.7999799847602844"/>
    <pageSetUpPr fitToPage="1"/>
  </sheetPr>
  <dimension ref="A1:R30"/>
  <sheetViews>
    <sheetView showGridLines="0" zoomScaleSheetLayoutView="10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5" customWidth="1"/>
    <col min="2" max="4" width="3.7109375" style="217" customWidth="1"/>
    <col min="5" max="5" width="16.421875" style="216" customWidth="1"/>
    <col min="6" max="6" width="16.140625" style="1" customWidth="1"/>
    <col min="7" max="7" width="9.140625" style="217" customWidth="1"/>
    <col min="8" max="8" width="6.421875" style="217" customWidth="1"/>
    <col min="9" max="14" width="15.140625" style="217" customWidth="1"/>
    <col min="15" max="15" width="5.28125" style="215" customWidth="1"/>
    <col min="16" max="16" width="10.421875" style="217" bestFit="1" customWidth="1"/>
    <col min="17" max="17" width="9.00390625" style="217" customWidth="1"/>
    <col min="18" max="18" width="10.421875" style="217" hidden="1" customWidth="1"/>
    <col min="19" max="16384" width="9.00390625" style="217" customWidth="1"/>
  </cols>
  <sheetData>
    <row r="1" spans="8:18" ht="13.5">
      <c r="H1" s="215"/>
      <c r="P1" s="215"/>
      <c r="Q1" s="218"/>
      <c r="R1" s="218"/>
    </row>
    <row r="2" spans="2:18" ht="13.5">
      <c r="B2" s="608" t="s">
        <v>173</v>
      </c>
      <c r="C2" s="608"/>
      <c r="D2" s="608"/>
      <c r="H2" s="215"/>
      <c r="P2" s="215"/>
      <c r="Q2" s="218"/>
      <c r="R2" s="218"/>
    </row>
    <row r="3" spans="8:18" ht="13.5">
      <c r="H3" s="215"/>
      <c r="P3" s="215"/>
      <c r="Q3" s="218"/>
      <c r="R3" s="218"/>
    </row>
    <row r="4" spans="1:6" ht="13.5" customHeight="1">
      <c r="A4" s="609" t="s">
        <v>217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20"/>
      <c r="F5" s="215"/>
    </row>
    <row r="6" spans="1:8" ht="13.5" customHeight="1">
      <c r="A6" s="219"/>
      <c r="B6" s="221" t="s">
        <v>118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20"/>
      <c r="F7" s="612" t="s">
        <v>22</v>
      </c>
      <c r="G7" s="613"/>
      <c r="H7" s="614"/>
    </row>
    <row r="8" spans="1:15" ht="13.5" customHeight="1">
      <c r="A8" s="219"/>
      <c r="B8" s="219"/>
      <c r="C8" s="219"/>
      <c r="D8" s="219"/>
      <c r="E8" s="220"/>
      <c r="F8" s="215"/>
      <c r="O8" s="225"/>
    </row>
    <row r="9" spans="1:12" ht="13.5" customHeight="1">
      <c r="A9" s="219"/>
      <c r="F9" s="215"/>
      <c r="I9" s="226" t="s">
        <v>30</v>
      </c>
      <c r="J9" s="1">
        <f>IF('基本情報入力（使い方）'!$C$12="","",'基本情報入力（使い方）'!$C$12)</f>
      </c>
      <c r="K9" s="226"/>
      <c r="L9" s="1"/>
    </row>
    <row r="10" spans="1:15" ht="13.5" customHeight="1" thickBot="1">
      <c r="A10" s="219"/>
      <c r="F10" s="215"/>
      <c r="M10" s="226"/>
      <c r="N10" s="226" t="s">
        <v>18</v>
      </c>
      <c r="O10" s="226"/>
    </row>
    <row r="11" spans="1:15" ht="27" customHeight="1">
      <c r="A11" s="610" t="s">
        <v>1</v>
      </c>
      <c r="B11" s="599" t="s">
        <v>2</v>
      </c>
      <c r="C11" s="599"/>
      <c r="D11" s="600"/>
      <c r="E11" s="227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28" t="s">
        <v>0</v>
      </c>
      <c r="K11" s="623" t="s">
        <v>7</v>
      </c>
      <c r="L11" s="600"/>
      <c r="M11" s="595" t="s">
        <v>233</v>
      </c>
      <c r="N11" s="596"/>
      <c r="O11" s="619" t="s">
        <v>37</v>
      </c>
    </row>
    <row r="12" spans="1:15" ht="42" customHeight="1" thickBot="1">
      <c r="A12" s="611"/>
      <c r="B12" s="230" t="s">
        <v>8</v>
      </c>
      <c r="C12" s="230" t="s">
        <v>9</v>
      </c>
      <c r="D12" s="231" t="s">
        <v>10</v>
      </c>
      <c r="E12" s="232"/>
      <c r="F12" s="233"/>
      <c r="G12" s="234"/>
      <c r="H12" s="234"/>
      <c r="I12" s="234" t="s">
        <v>11</v>
      </c>
      <c r="J12" s="234" t="s">
        <v>23</v>
      </c>
      <c r="K12" s="234" t="s">
        <v>12</v>
      </c>
      <c r="L12" s="235" t="s">
        <v>21</v>
      </c>
      <c r="M12" s="344" t="s">
        <v>234</v>
      </c>
      <c r="N12" s="344" t="s">
        <v>235</v>
      </c>
      <c r="O12" s="620"/>
    </row>
    <row r="13" spans="1:15" ht="61.5" customHeight="1">
      <c r="A13" s="247">
        <v>1</v>
      </c>
      <c r="B13" s="593"/>
      <c r="C13" s="594"/>
      <c r="D13" s="594"/>
      <c r="E13" s="271"/>
      <c r="F13" s="272"/>
      <c r="G13" s="273"/>
      <c r="H13" s="274"/>
      <c r="I13" s="30">
        <f>IF(J13="","",ROUNDDOWN(J13*(1+O13/100),0))</f>
      </c>
      <c r="J13" s="281"/>
      <c r="K13" s="30">
        <f>IF(L13="","",ROUNDDOWN(L13*(1+O13/100),0))</f>
      </c>
      <c r="L13" s="30">
        <f>IF(OR(J13="",G13=""),"",ROUNDDOWN(J13*G13,0))</f>
      </c>
      <c r="M13" s="202">
        <f>L13</f>
      </c>
      <c r="N13" s="290"/>
      <c r="O13" s="283">
        <v>8</v>
      </c>
    </row>
    <row r="14" spans="1:16" ht="61.5" customHeight="1">
      <c r="A14" s="248">
        <v>2</v>
      </c>
      <c r="B14" s="593"/>
      <c r="C14" s="594"/>
      <c r="D14" s="594"/>
      <c r="E14" s="272"/>
      <c r="F14" s="272"/>
      <c r="G14" s="275"/>
      <c r="H14" s="274"/>
      <c r="I14" s="30">
        <f aca="true" t="shared" si="0" ref="I14:I22">IF(J14="","",ROUNDDOWN(J14*(1+O14/100),0))</f>
      </c>
      <c r="J14" s="290"/>
      <c r="K14" s="30">
        <f aca="true" t="shared" si="1" ref="K14:K22">IF(L14="","",ROUNDDOWN(L14*(1+O14/100),0))</f>
      </c>
      <c r="L14" s="31">
        <f aca="true" t="shared" si="2" ref="L14:L22">IF(OR(J14="",G14=""),"",ROUNDDOWN(J14*G14,0))</f>
      </c>
      <c r="M14" s="202">
        <f aca="true" t="shared" si="3" ref="M14:M22">L14</f>
      </c>
      <c r="N14" s="290"/>
      <c r="O14" s="283">
        <v>8</v>
      </c>
      <c r="P14" s="225"/>
    </row>
    <row r="15" spans="1:16" ht="61.5" customHeight="1">
      <c r="A15" s="247">
        <v>3</v>
      </c>
      <c r="B15" s="593"/>
      <c r="C15" s="594"/>
      <c r="D15" s="594"/>
      <c r="E15" s="276"/>
      <c r="F15" s="276"/>
      <c r="G15" s="275"/>
      <c r="H15" s="274"/>
      <c r="I15" s="30">
        <f t="shared" si="0"/>
      </c>
      <c r="J15" s="290"/>
      <c r="K15" s="30">
        <f t="shared" si="1"/>
      </c>
      <c r="L15" s="31">
        <f t="shared" si="2"/>
      </c>
      <c r="M15" s="31">
        <f t="shared" si="3"/>
      </c>
      <c r="N15" s="290"/>
      <c r="O15" s="283">
        <v>8</v>
      </c>
      <c r="P15" s="225"/>
    </row>
    <row r="16" spans="1:18" s="237" customFormat="1" ht="61.5" customHeight="1">
      <c r="A16" s="248">
        <v>4</v>
      </c>
      <c r="B16" s="593"/>
      <c r="C16" s="594"/>
      <c r="D16" s="594"/>
      <c r="E16" s="276"/>
      <c r="F16" s="276"/>
      <c r="G16" s="273"/>
      <c r="H16" s="274"/>
      <c r="I16" s="30">
        <f t="shared" si="0"/>
      </c>
      <c r="J16" s="290"/>
      <c r="K16" s="30">
        <f t="shared" si="1"/>
      </c>
      <c r="L16" s="31">
        <f t="shared" si="2"/>
      </c>
      <c r="M16" s="31">
        <f t="shared" si="3"/>
      </c>
      <c r="N16" s="290"/>
      <c r="O16" s="283">
        <v>8</v>
      </c>
      <c r="P16" s="225"/>
      <c r="Q16" s="217"/>
      <c r="R16" s="217"/>
    </row>
    <row r="17" spans="1:18" s="237" customFormat="1" ht="61.5" customHeight="1">
      <c r="A17" s="247">
        <v>5</v>
      </c>
      <c r="B17" s="593"/>
      <c r="C17" s="594"/>
      <c r="D17" s="594"/>
      <c r="E17" s="276"/>
      <c r="F17" s="276"/>
      <c r="G17" s="275"/>
      <c r="H17" s="274"/>
      <c r="I17" s="30">
        <f t="shared" si="0"/>
      </c>
      <c r="J17" s="290"/>
      <c r="K17" s="30">
        <f t="shared" si="1"/>
      </c>
      <c r="L17" s="31">
        <f t="shared" si="2"/>
      </c>
      <c r="M17" s="31">
        <f t="shared" si="3"/>
      </c>
      <c r="N17" s="290"/>
      <c r="O17" s="283">
        <v>8</v>
      </c>
      <c r="P17" s="217"/>
      <c r="Q17" s="217"/>
      <c r="R17" s="217"/>
    </row>
    <row r="18" spans="1:15" ht="61.5" customHeight="1">
      <c r="A18" s="248">
        <v>6</v>
      </c>
      <c r="B18" s="593"/>
      <c r="C18" s="594"/>
      <c r="D18" s="594"/>
      <c r="E18" s="299"/>
      <c r="F18" s="276"/>
      <c r="G18" s="275"/>
      <c r="H18" s="274"/>
      <c r="I18" s="30">
        <f t="shared" si="0"/>
      </c>
      <c r="J18" s="290"/>
      <c r="K18" s="30">
        <f t="shared" si="1"/>
      </c>
      <c r="L18" s="31">
        <f t="shared" si="2"/>
      </c>
      <c r="M18" s="31">
        <f t="shared" si="3"/>
      </c>
      <c r="N18" s="290"/>
      <c r="O18" s="283">
        <v>8</v>
      </c>
    </row>
    <row r="19" spans="1:15" ht="61.5" customHeight="1">
      <c r="A19" s="247">
        <v>7</v>
      </c>
      <c r="B19" s="593"/>
      <c r="C19" s="594"/>
      <c r="D19" s="594"/>
      <c r="E19" s="299"/>
      <c r="F19" s="276"/>
      <c r="G19" s="273"/>
      <c r="H19" s="288"/>
      <c r="I19" s="30">
        <f t="shared" si="0"/>
      </c>
      <c r="J19" s="290"/>
      <c r="K19" s="30">
        <f t="shared" si="1"/>
      </c>
      <c r="L19" s="31">
        <f t="shared" si="2"/>
      </c>
      <c r="M19" s="31">
        <f t="shared" si="3"/>
      </c>
      <c r="N19" s="290"/>
      <c r="O19" s="283">
        <v>8</v>
      </c>
    </row>
    <row r="20" spans="1:15" ht="61.5" customHeight="1">
      <c r="A20" s="248">
        <v>8</v>
      </c>
      <c r="B20" s="593"/>
      <c r="C20" s="594"/>
      <c r="D20" s="594"/>
      <c r="E20" s="299"/>
      <c r="F20" s="276"/>
      <c r="G20" s="275"/>
      <c r="H20" s="288"/>
      <c r="I20" s="30">
        <f t="shared" si="0"/>
      </c>
      <c r="J20" s="290"/>
      <c r="K20" s="30">
        <f t="shared" si="1"/>
      </c>
      <c r="L20" s="31">
        <f t="shared" si="2"/>
      </c>
      <c r="M20" s="31">
        <f t="shared" si="3"/>
      </c>
      <c r="N20" s="290"/>
      <c r="O20" s="283">
        <v>8</v>
      </c>
    </row>
    <row r="21" spans="1:15" ht="61.5" customHeight="1">
      <c r="A21" s="247">
        <v>9</v>
      </c>
      <c r="B21" s="593"/>
      <c r="C21" s="594"/>
      <c r="D21" s="594"/>
      <c r="E21" s="299"/>
      <c r="F21" s="276"/>
      <c r="G21" s="275"/>
      <c r="H21" s="288"/>
      <c r="I21" s="30">
        <f t="shared" si="0"/>
      </c>
      <c r="J21" s="290"/>
      <c r="K21" s="30">
        <f t="shared" si="1"/>
      </c>
      <c r="L21" s="31">
        <f t="shared" si="2"/>
      </c>
      <c r="M21" s="31">
        <f t="shared" si="3"/>
      </c>
      <c r="N21" s="290"/>
      <c r="O21" s="283">
        <v>8</v>
      </c>
    </row>
    <row r="22" spans="1:15" ht="61.5" customHeight="1" thickBot="1">
      <c r="A22" s="252">
        <v>10</v>
      </c>
      <c r="B22" s="601"/>
      <c r="C22" s="602"/>
      <c r="D22" s="602"/>
      <c r="E22" s="300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0</v>
      </c>
      <c r="L23" s="34">
        <f>SUM(L13:L22)</f>
        <v>0</v>
      </c>
      <c r="M23" s="363">
        <f>SUM(M13:M22)</f>
        <v>0</v>
      </c>
      <c r="N23" s="204">
        <f>SUM(N13:N22)</f>
        <v>0</v>
      </c>
      <c r="R23" s="217">
        <f>'経費明細表'!S17</f>
        <v>0</v>
      </c>
    </row>
    <row r="24" spans="1:14" ht="13.5" customHeight="1">
      <c r="A24" s="219"/>
      <c r="L24" s="241"/>
      <c r="M24" s="242"/>
      <c r="N24" s="242"/>
    </row>
    <row r="25" spans="2:14" ht="13.5" customHeight="1">
      <c r="B25" s="217" t="s">
        <v>15</v>
      </c>
      <c r="D25" s="243"/>
      <c r="E25" s="1" t="s">
        <v>31</v>
      </c>
      <c r="N25" s="244"/>
    </row>
    <row r="26" spans="2:16" ht="13.5" customHeight="1">
      <c r="B26" s="217" t="s">
        <v>16</v>
      </c>
      <c r="E26" s="1" t="s">
        <v>32</v>
      </c>
      <c r="N26" s="244"/>
      <c r="P26" s="1"/>
    </row>
    <row r="27" spans="2:16" ht="13.5" customHeight="1">
      <c r="B27" s="217" t="s">
        <v>17</v>
      </c>
      <c r="E27" s="1" t="s">
        <v>33</v>
      </c>
      <c r="N27" s="244"/>
      <c r="P27" s="1"/>
    </row>
    <row r="28" spans="1:16" s="1" customFormat="1" ht="13.5">
      <c r="A28" s="215"/>
      <c r="B28" s="217"/>
      <c r="C28" s="217"/>
      <c r="D28" s="217"/>
      <c r="E28" s="216"/>
      <c r="G28" s="217"/>
      <c r="H28" s="217"/>
      <c r="I28" s="217"/>
      <c r="J28" s="217"/>
      <c r="K28" s="217"/>
      <c r="L28" s="217"/>
      <c r="M28" s="217"/>
      <c r="N28" s="245"/>
      <c r="O28" s="215"/>
      <c r="P28" s="217"/>
    </row>
    <row r="29" spans="1:16" s="1" customFormat="1" ht="13.5">
      <c r="A29" s="215"/>
      <c r="B29" s="217"/>
      <c r="C29" s="217"/>
      <c r="D29" s="217"/>
      <c r="E29" s="216"/>
      <c r="G29" s="217"/>
      <c r="H29" s="217"/>
      <c r="I29" s="217"/>
      <c r="J29" s="217"/>
      <c r="K29" s="217"/>
      <c r="L29" s="217"/>
      <c r="M29" s="217"/>
      <c r="N29" s="217"/>
      <c r="O29" s="215"/>
      <c r="P29" s="217"/>
    </row>
    <row r="30" spans="1:16" s="1" customFormat="1" ht="13.5">
      <c r="A30" s="215"/>
      <c r="B30" s="217"/>
      <c r="C30" s="217"/>
      <c r="D30" s="217"/>
      <c r="E30" s="216"/>
      <c r="G30" s="217"/>
      <c r="H30" s="217"/>
      <c r="I30" s="217"/>
      <c r="J30" s="217"/>
      <c r="K30" s="217"/>
      <c r="L30" s="217"/>
      <c r="M30" s="217"/>
      <c r="N30" s="217"/>
      <c r="O30" s="215"/>
      <c r="P30" s="217"/>
    </row>
  </sheetData>
  <sheetProtection sheet="1" objects="1" scenarios="1"/>
  <mergeCells count="20">
    <mergeCell ref="B17:D17"/>
    <mergeCell ref="B2:D2"/>
    <mergeCell ref="O11:O12"/>
    <mergeCell ref="B18:D18"/>
    <mergeCell ref="A4:E4"/>
    <mergeCell ref="A11:A12"/>
    <mergeCell ref="B11:D11"/>
    <mergeCell ref="K11:L11"/>
    <mergeCell ref="F7:H7"/>
    <mergeCell ref="F6:H6"/>
    <mergeCell ref="M11:N11"/>
    <mergeCell ref="B19:D19"/>
    <mergeCell ref="B20:D20"/>
    <mergeCell ref="B21:D21"/>
    <mergeCell ref="B22:D22"/>
    <mergeCell ref="A23:I23"/>
    <mergeCell ref="B13:D13"/>
    <mergeCell ref="B14:D14"/>
    <mergeCell ref="B15:D15"/>
    <mergeCell ref="B16:D16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>
    <tabColor theme="6" tint="0.7999799847602844"/>
    <pageSetUpPr fitToPage="1"/>
  </sheetPr>
  <dimension ref="A1:R28"/>
  <sheetViews>
    <sheetView showGridLines="0" zoomScaleSheetLayoutView="10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7" customWidth="1"/>
    <col min="2" max="4" width="3.7109375" style="217" customWidth="1"/>
    <col min="5" max="5" width="16.421875" style="216" customWidth="1"/>
    <col min="6" max="6" width="16.140625" style="1" customWidth="1"/>
    <col min="7" max="7" width="9.140625" style="217" customWidth="1"/>
    <col min="8" max="8" width="6.421875" style="217" customWidth="1"/>
    <col min="9" max="9" width="15.140625" style="217" customWidth="1"/>
    <col min="10" max="10" width="15.140625" style="244" customWidth="1"/>
    <col min="11" max="14" width="15.140625" style="217" customWidth="1"/>
    <col min="15" max="15" width="5.28125" style="215" customWidth="1"/>
    <col min="16" max="17" width="9.00390625" style="217" customWidth="1"/>
    <col min="18" max="18" width="0" style="217" hidden="1" customWidth="1"/>
    <col min="19" max="16384" width="9.00390625" style="217" customWidth="1"/>
  </cols>
  <sheetData>
    <row r="1" spans="1:18" ht="13.5">
      <c r="A1" s="215"/>
      <c r="H1" s="215"/>
      <c r="J1" s="217"/>
      <c r="P1" s="215"/>
      <c r="Q1" s="218"/>
      <c r="R1" s="218"/>
    </row>
    <row r="2" spans="1:18" ht="13.5">
      <c r="A2" s="215"/>
      <c r="B2" s="608" t="s">
        <v>173</v>
      </c>
      <c r="C2" s="608"/>
      <c r="D2" s="608"/>
      <c r="H2" s="215"/>
      <c r="J2" s="217"/>
      <c r="P2" s="215"/>
      <c r="Q2" s="218"/>
      <c r="R2" s="218"/>
    </row>
    <row r="3" spans="1:18" ht="13.5">
      <c r="A3" s="215"/>
      <c r="H3" s="215"/>
      <c r="J3" s="217"/>
      <c r="P3" s="215"/>
      <c r="Q3" s="218"/>
      <c r="R3" s="218"/>
    </row>
    <row r="4" spans="1:6" ht="13.5" customHeight="1">
      <c r="A4" s="609" t="s">
        <v>217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20"/>
      <c r="F5" s="215"/>
    </row>
    <row r="6" spans="1:8" ht="13.5" customHeight="1">
      <c r="A6" s="219"/>
      <c r="B6" s="221" t="s">
        <v>118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20"/>
      <c r="F7" s="612" t="s">
        <v>27</v>
      </c>
      <c r="G7" s="613"/>
      <c r="H7" s="614"/>
    </row>
    <row r="8" spans="1:15" ht="13.5" customHeight="1">
      <c r="A8" s="219"/>
      <c r="B8" s="219"/>
      <c r="C8" s="219"/>
      <c r="D8" s="219"/>
      <c r="E8" s="220"/>
      <c r="F8" s="215"/>
      <c r="O8" s="225"/>
    </row>
    <row r="9" spans="1:12" ht="13.5" customHeight="1">
      <c r="A9" s="243"/>
      <c r="F9" s="215"/>
      <c r="I9" s="226" t="s">
        <v>30</v>
      </c>
      <c r="J9" s="1">
        <f>IF('基本情報入力（使い方）'!$C$12="","",'基本情報入力（使い方）'!$C$12)</f>
      </c>
      <c r="K9" s="226"/>
      <c r="L9" s="1"/>
    </row>
    <row r="10" spans="1:15" ht="13.5" customHeight="1" thickBot="1">
      <c r="A10" s="243"/>
      <c r="F10" s="215"/>
      <c r="M10" s="226"/>
      <c r="N10" s="226" t="s">
        <v>18</v>
      </c>
      <c r="O10" s="226"/>
    </row>
    <row r="11" spans="1:15" ht="27" customHeight="1">
      <c r="A11" s="610" t="s">
        <v>1</v>
      </c>
      <c r="B11" s="599" t="s">
        <v>2</v>
      </c>
      <c r="C11" s="599"/>
      <c r="D11" s="600"/>
      <c r="E11" s="227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55" t="s">
        <v>0</v>
      </c>
      <c r="K11" s="623" t="s">
        <v>7</v>
      </c>
      <c r="L11" s="600"/>
      <c r="M11" s="595" t="s">
        <v>233</v>
      </c>
      <c r="N11" s="596"/>
      <c r="O11" s="619" t="s">
        <v>37</v>
      </c>
    </row>
    <row r="12" spans="1:15" ht="42" customHeight="1" thickBot="1">
      <c r="A12" s="611"/>
      <c r="B12" s="230" t="s">
        <v>8</v>
      </c>
      <c r="C12" s="230" t="s">
        <v>9</v>
      </c>
      <c r="D12" s="231" t="s">
        <v>10</v>
      </c>
      <c r="E12" s="232"/>
      <c r="F12" s="233"/>
      <c r="G12" s="234"/>
      <c r="H12" s="234"/>
      <c r="I12" s="234" t="s">
        <v>11</v>
      </c>
      <c r="J12" s="256" t="s">
        <v>23</v>
      </c>
      <c r="K12" s="234" t="s">
        <v>12</v>
      </c>
      <c r="L12" s="235" t="s">
        <v>21</v>
      </c>
      <c r="M12" s="344" t="s">
        <v>234</v>
      </c>
      <c r="N12" s="344" t="s">
        <v>235</v>
      </c>
      <c r="O12" s="620"/>
    </row>
    <row r="13" spans="1:15" ht="61.5" customHeight="1">
      <c r="A13" s="247">
        <v>1</v>
      </c>
      <c r="B13" s="593"/>
      <c r="C13" s="594"/>
      <c r="D13" s="594"/>
      <c r="E13" s="271"/>
      <c r="F13" s="272"/>
      <c r="G13" s="273"/>
      <c r="H13" s="274"/>
      <c r="I13" s="30">
        <f>IF(J13="","",ROUNDDOWN(J13*(1+O13/100),0))</f>
      </c>
      <c r="J13" s="281"/>
      <c r="K13" s="30">
        <f>IF(L13="","",ROUNDDOWN(L13*(1+O13/100),0))</f>
      </c>
      <c r="L13" s="30">
        <f>IF(OR(J13="",G13=""),"",ROUNDDOWN(J13*G13,0))</f>
      </c>
      <c r="M13" s="202">
        <f>L13</f>
      </c>
      <c r="N13" s="290"/>
      <c r="O13" s="283">
        <v>8</v>
      </c>
    </row>
    <row r="14" spans="1:15" ht="61.5" customHeight="1">
      <c r="A14" s="248">
        <v>2</v>
      </c>
      <c r="B14" s="593"/>
      <c r="C14" s="594"/>
      <c r="D14" s="594"/>
      <c r="E14" s="276"/>
      <c r="F14" s="272"/>
      <c r="G14" s="273"/>
      <c r="H14" s="274"/>
      <c r="I14" s="30">
        <f aca="true" t="shared" si="0" ref="I14:I22">IF(J14="","",ROUNDDOWN(J14*(1+O14/100),0))</f>
      </c>
      <c r="J14" s="281"/>
      <c r="K14" s="30">
        <f aca="true" t="shared" si="1" ref="K14:K22">IF(L14="","",ROUNDDOWN(L14*(1+O14/100),0))</f>
      </c>
      <c r="L14" s="30">
        <f aca="true" t="shared" si="2" ref="L14:L22">IF(OR(J14="",G14=""),"",ROUNDDOWN(J14*G14,0))</f>
      </c>
      <c r="M14" s="202">
        <f aca="true" t="shared" si="3" ref="M14:M22">L14</f>
      </c>
      <c r="N14" s="290"/>
      <c r="O14" s="283">
        <v>8</v>
      </c>
    </row>
    <row r="15" spans="1:15" ht="61.5" customHeight="1">
      <c r="A15" s="247">
        <v>3</v>
      </c>
      <c r="B15" s="593"/>
      <c r="C15" s="594"/>
      <c r="D15" s="594"/>
      <c r="E15" s="276"/>
      <c r="F15" s="276"/>
      <c r="G15" s="273"/>
      <c r="H15" s="274"/>
      <c r="I15" s="30">
        <f t="shared" si="0"/>
      </c>
      <c r="J15" s="281"/>
      <c r="K15" s="30">
        <f t="shared" si="1"/>
      </c>
      <c r="L15" s="30">
        <f t="shared" si="2"/>
      </c>
      <c r="M15" s="31">
        <f t="shared" si="3"/>
      </c>
      <c r="N15" s="290"/>
      <c r="O15" s="283">
        <v>8</v>
      </c>
    </row>
    <row r="16" spans="1:15" s="237" customFormat="1" ht="61.5" customHeight="1">
      <c r="A16" s="248">
        <v>4</v>
      </c>
      <c r="B16" s="593"/>
      <c r="C16" s="594"/>
      <c r="D16" s="594"/>
      <c r="E16" s="276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83">
        <v>8</v>
      </c>
    </row>
    <row r="17" spans="1:15" s="237" customFormat="1" ht="61.5" customHeight="1">
      <c r="A17" s="247">
        <v>5</v>
      </c>
      <c r="B17" s="593"/>
      <c r="C17" s="594"/>
      <c r="D17" s="594"/>
      <c r="E17" s="276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83">
        <v>8</v>
      </c>
    </row>
    <row r="18" spans="1:15" ht="61.5" customHeight="1">
      <c r="A18" s="248">
        <v>6</v>
      </c>
      <c r="B18" s="593"/>
      <c r="C18" s="594"/>
      <c r="D18" s="594"/>
      <c r="E18" s="276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83">
        <v>8</v>
      </c>
    </row>
    <row r="19" spans="1:15" ht="61.5" customHeight="1">
      <c r="A19" s="247">
        <v>7</v>
      </c>
      <c r="B19" s="593"/>
      <c r="C19" s="594"/>
      <c r="D19" s="594"/>
      <c r="E19" s="276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83">
        <v>8</v>
      </c>
    </row>
    <row r="20" spans="1:15" ht="61.5" customHeight="1">
      <c r="A20" s="248">
        <v>8</v>
      </c>
      <c r="B20" s="593"/>
      <c r="C20" s="594"/>
      <c r="D20" s="594"/>
      <c r="E20" s="276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83">
        <v>8</v>
      </c>
    </row>
    <row r="21" spans="1:15" ht="61.5" customHeight="1">
      <c r="A21" s="247">
        <v>9</v>
      </c>
      <c r="B21" s="593"/>
      <c r="C21" s="594"/>
      <c r="D21" s="594"/>
      <c r="E21" s="276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83">
        <v>8</v>
      </c>
    </row>
    <row r="22" spans="1:15" ht="61.5" customHeight="1" thickBot="1">
      <c r="A22" s="252">
        <v>10</v>
      </c>
      <c r="B22" s="601"/>
      <c r="C22" s="602"/>
      <c r="D22" s="602"/>
      <c r="E22" s="278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57"/>
      <c r="K23" s="29">
        <f>SUM(K13:K22)</f>
        <v>0</v>
      </c>
      <c r="L23" s="29">
        <f>SUM(L13:L22)</f>
        <v>0</v>
      </c>
      <c r="M23" s="363">
        <f>SUM(M13:M22)</f>
        <v>0</v>
      </c>
      <c r="N23" s="204">
        <f>SUM(N13:N22)</f>
        <v>0</v>
      </c>
      <c r="R23" s="217">
        <f>'経費明細表'!S18</f>
        <v>0</v>
      </c>
    </row>
    <row r="24" spans="1:14" ht="13.5" customHeight="1">
      <c r="A24" s="243"/>
      <c r="L24" s="241"/>
      <c r="M24" s="242"/>
      <c r="N24" s="242"/>
    </row>
    <row r="25" spans="2:14" ht="13.5" customHeight="1">
      <c r="B25" s="217" t="s">
        <v>15</v>
      </c>
      <c r="D25" s="243"/>
      <c r="E25" s="1" t="s">
        <v>31</v>
      </c>
      <c r="N25" s="244"/>
    </row>
    <row r="26" spans="1:15" s="1" customFormat="1" ht="13.5" customHeight="1">
      <c r="A26" s="217"/>
      <c r="B26" s="217" t="s">
        <v>16</v>
      </c>
      <c r="C26" s="217"/>
      <c r="D26" s="217"/>
      <c r="E26" s="1" t="s">
        <v>32</v>
      </c>
      <c r="G26" s="217"/>
      <c r="H26" s="217"/>
      <c r="I26" s="217"/>
      <c r="J26" s="244"/>
      <c r="K26" s="217"/>
      <c r="L26" s="217"/>
      <c r="M26" s="217"/>
      <c r="N26" s="244"/>
      <c r="O26" s="215"/>
    </row>
    <row r="27" spans="1:15" s="1" customFormat="1" ht="13.5" customHeight="1">
      <c r="A27" s="217"/>
      <c r="B27" s="217" t="s">
        <v>17</v>
      </c>
      <c r="C27" s="217"/>
      <c r="D27" s="217"/>
      <c r="E27" s="1" t="s">
        <v>33</v>
      </c>
      <c r="G27" s="217"/>
      <c r="H27" s="217"/>
      <c r="I27" s="217"/>
      <c r="J27" s="244"/>
      <c r="K27" s="217"/>
      <c r="L27" s="217"/>
      <c r="M27" s="217"/>
      <c r="N27" s="244"/>
      <c r="O27" s="215"/>
    </row>
    <row r="28" ht="13.5">
      <c r="N28" s="245"/>
    </row>
  </sheetData>
  <sheetProtection sheet="1" objects="1" scenarios="1"/>
  <mergeCells count="20">
    <mergeCell ref="B17:D17"/>
    <mergeCell ref="B2:D2"/>
    <mergeCell ref="O11:O12"/>
    <mergeCell ref="B18:D18"/>
    <mergeCell ref="A4:E4"/>
    <mergeCell ref="A11:A12"/>
    <mergeCell ref="B11:D11"/>
    <mergeCell ref="K11:L11"/>
    <mergeCell ref="F6:H6"/>
    <mergeCell ref="F7:H7"/>
    <mergeCell ref="M11:N11"/>
    <mergeCell ref="B19:D19"/>
    <mergeCell ref="B20:D20"/>
    <mergeCell ref="B21:D21"/>
    <mergeCell ref="B22:D22"/>
    <mergeCell ref="A23:I23"/>
    <mergeCell ref="B13:D13"/>
    <mergeCell ref="B14:D14"/>
    <mergeCell ref="B15:D15"/>
    <mergeCell ref="B16:D16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>
    <tabColor theme="6" tint="0.7999799847602844"/>
    <pageSetUpPr fitToPage="1"/>
  </sheetPr>
  <dimension ref="A1:R28"/>
  <sheetViews>
    <sheetView showGridLines="0" zoomScaleSheetLayoutView="10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7" customWidth="1"/>
    <col min="2" max="4" width="3.7109375" style="217" customWidth="1"/>
    <col min="5" max="5" width="16.421875" style="1" customWidth="1"/>
    <col min="6" max="6" width="16.140625" style="1" customWidth="1"/>
    <col min="7" max="7" width="9.140625" style="217" customWidth="1"/>
    <col min="8" max="8" width="6.421875" style="217" customWidth="1"/>
    <col min="9" max="14" width="15.140625" style="217" customWidth="1"/>
    <col min="15" max="15" width="5.28125" style="215" customWidth="1"/>
    <col min="16" max="17" width="9.00390625" style="217" customWidth="1"/>
    <col min="18" max="18" width="0" style="217" hidden="1" customWidth="1"/>
    <col min="19" max="16384" width="9.00390625" style="217" customWidth="1"/>
  </cols>
  <sheetData>
    <row r="1" spans="1:18" ht="13.5">
      <c r="A1" s="215"/>
      <c r="E1" s="216"/>
      <c r="H1" s="215"/>
      <c r="P1" s="215"/>
      <c r="Q1" s="218"/>
      <c r="R1" s="218"/>
    </row>
    <row r="2" spans="1:18" ht="13.5">
      <c r="A2" s="215"/>
      <c r="B2" s="608" t="s">
        <v>173</v>
      </c>
      <c r="C2" s="608"/>
      <c r="D2" s="608"/>
      <c r="E2" s="216"/>
      <c r="H2" s="215"/>
      <c r="P2" s="215"/>
      <c r="Q2" s="218"/>
      <c r="R2" s="218"/>
    </row>
    <row r="3" spans="1:18" ht="13.5">
      <c r="A3" s="215"/>
      <c r="E3" s="216"/>
      <c r="H3" s="215"/>
      <c r="P3" s="215"/>
      <c r="Q3" s="218"/>
      <c r="R3" s="218"/>
    </row>
    <row r="4" spans="1:6" ht="13.5" customHeight="1">
      <c r="A4" s="609" t="s">
        <v>217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53"/>
      <c r="F5" s="215"/>
    </row>
    <row r="6" spans="1:8" ht="13.5" customHeight="1">
      <c r="A6" s="219"/>
      <c r="B6" s="221" t="s">
        <v>118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53"/>
      <c r="F7" s="612" t="s">
        <v>26</v>
      </c>
      <c r="G7" s="613"/>
      <c r="H7" s="614"/>
    </row>
    <row r="8" spans="1:15" ht="13.5" customHeight="1">
      <c r="A8" s="219"/>
      <c r="B8" s="219"/>
      <c r="C8" s="219"/>
      <c r="D8" s="219"/>
      <c r="E8" s="253"/>
      <c r="F8" s="215"/>
      <c r="O8" s="225"/>
    </row>
    <row r="9" spans="1:12" ht="13.5" customHeight="1">
      <c r="A9" s="243"/>
      <c r="F9" s="215"/>
      <c r="I9" s="226" t="s">
        <v>30</v>
      </c>
      <c r="J9" s="1">
        <f>IF('基本情報入力（使い方）'!$C$12="","",'基本情報入力（使い方）'!$C$12)</f>
      </c>
      <c r="K9" s="226"/>
      <c r="L9" s="1"/>
    </row>
    <row r="10" spans="1:15" ht="13.5" customHeight="1" thickBot="1">
      <c r="A10" s="243"/>
      <c r="F10" s="215"/>
      <c r="M10" s="226"/>
      <c r="N10" s="226" t="s">
        <v>18</v>
      </c>
      <c r="O10" s="226"/>
    </row>
    <row r="11" spans="1:15" ht="27" customHeight="1">
      <c r="A11" s="610" t="s">
        <v>1</v>
      </c>
      <c r="B11" s="599" t="s">
        <v>2</v>
      </c>
      <c r="C11" s="599"/>
      <c r="D11" s="600"/>
      <c r="E11" s="228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28" t="s">
        <v>0</v>
      </c>
      <c r="K11" s="623" t="s">
        <v>7</v>
      </c>
      <c r="L11" s="600"/>
      <c r="M11" s="595" t="s">
        <v>233</v>
      </c>
      <c r="N11" s="596"/>
      <c r="O11" s="619" t="s">
        <v>37</v>
      </c>
    </row>
    <row r="12" spans="1:15" ht="42" customHeight="1" thickBot="1">
      <c r="A12" s="611"/>
      <c r="B12" s="230" t="s">
        <v>8</v>
      </c>
      <c r="C12" s="230" t="s">
        <v>9</v>
      </c>
      <c r="D12" s="231" t="s">
        <v>10</v>
      </c>
      <c r="E12" s="254"/>
      <c r="F12" s="233"/>
      <c r="G12" s="234"/>
      <c r="H12" s="234"/>
      <c r="I12" s="234" t="s">
        <v>11</v>
      </c>
      <c r="J12" s="234" t="s">
        <v>23</v>
      </c>
      <c r="K12" s="234" t="s">
        <v>12</v>
      </c>
      <c r="L12" s="235" t="s">
        <v>21</v>
      </c>
      <c r="M12" s="344" t="s">
        <v>234</v>
      </c>
      <c r="N12" s="344" t="s">
        <v>235</v>
      </c>
      <c r="O12" s="620"/>
    </row>
    <row r="13" spans="1:15" ht="61.5" customHeight="1">
      <c r="A13" s="247">
        <v>1</v>
      </c>
      <c r="B13" s="621"/>
      <c r="C13" s="622"/>
      <c r="D13" s="622"/>
      <c r="E13" s="297"/>
      <c r="F13" s="272"/>
      <c r="G13" s="273"/>
      <c r="H13" s="274"/>
      <c r="I13" s="30">
        <f>IF(J13="","",ROUNDDOWN(J13*(1+O13/100),0))</f>
      </c>
      <c r="J13" s="281"/>
      <c r="K13" s="30">
        <f>IF(L13="","",ROUNDDOWN(L13*(1+O13/100),0))</f>
      </c>
      <c r="L13" s="30">
        <f>IF(OR(J13="",G13=""),"",ROUNDDOWN(J13*G13,0))</f>
      </c>
      <c r="M13" s="202">
        <f>L13</f>
      </c>
      <c r="N13" s="290"/>
      <c r="O13" s="295">
        <v>8</v>
      </c>
    </row>
    <row r="14" spans="1:15" ht="61.5" customHeight="1">
      <c r="A14" s="248">
        <v>2</v>
      </c>
      <c r="B14" s="593"/>
      <c r="C14" s="594"/>
      <c r="D14" s="594"/>
      <c r="E14" s="293"/>
      <c r="F14" s="276"/>
      <c r="G14" s="273"/>
      <c r="H14" s="274"/>
      <c r="I14" s="30">
        <f aca="true" t="shared" si="0" ref="I14:I22">IF(J14="","",ROUNDDOWN(J14*(1+O14/100),0))</f>
      </c>
      <c r="J14" s="281"/>
      <c r="K14" s="30">
        <f aca="true" t="shared" si="1" ref="K14:K22">IF(L14="","",ROUNDDOWN(L14*(1+O14/100),0))</f>
      </c>
      <c r="L14" s="30">
        <f aca="true" t="shared" si="2" ref="L14:L22">IF(OR(J14="",G14=""),"",ROUNDDOWN(J14*G14,0))</f>
      </c>
      <c r="M14" s="202">
        <f aca="true" t="shared" si="3" ref="M14:M22">L14</f>
      </c>
      <c r="N14" s="290"/>
      <c r="O14" s="295">
        <v>8</v>
      </c>
    </row>
    <row r="15" spans="1:15" ht="61.5" customHeight="1">
      <c r="A15" s="248">
        <v>3</v>
      </c>
      <c r="B15" s="593"/>
      <c r="C15" s="594"/>
      <c r="D15" s="594"/>
      <c r="E15" s="293"/>
      <c r="F15" s="276"/>
      <c r="G15" s="273"/>
      <c r="H15" s="274"/>
      <c r="I15" s="30">
        <f t="shared" si="0"/>
      </c>
      <c r="J15" s="281"/>
      <c r="K15" s="30">
        <f t="shared" si="1"/>
      </c>
      <c r="L15" s="30">
        <f t="shared" si="2"/>
      </c>
      <c r="M15" s="31">
        <f t="shared" si="3"/>
      </c>
      <c r="N15" s="290"/>
      <c r="O15" s="295">
        <v>8</v>
      </c>
    </row>
    <row r="16" spans="1:15" ht="61.5" customHeight="1">
      <c r="A16" s="248">
        <v>4</v>
      </c>
      <c r="B16" s="593"/>
      <c r="C16" s="594"/>
      <c r="D16" s="594"/>
      <c r="E16" s="293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95">
        <v>8</v>
      </c>
    </row>
    <row r="17" spans="1:15" ht="61.5" customHeight="1">
      <c r="A17" s="248">
        <v>5</v>
      </c>
      <c r="B17" s="593"/>
      <c r="C17" s="594"/>
      <c r="D17" s="594"/>
      <c r="E17" s="293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95">
        <v>8</v>
      </c>
    </row>
    <row r="18" spans="1:15" ht="61.5" customHeight="1">
      <c r="A18" s="248">
        <v>6</v>
      </c>
      <c r="B18" s="593"/>
      <c r="C18" s="594"/>
      <c r="D18" s="594"/>
      <c r="E18" s="293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95">
        <v>8</v>
      </c>
    </row>
    <row r="19" spans="1:15" ht="61.5" customHeight="1">
      <c r="A19" s="248">
        <v>7</v>
      </c>
      <c r="B19" s="593"/>
      <c r="C19" s="594"/>
      <c r="D19" s="594"/>
      <c r="E19" s="293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95">
        <v>8</v>
      </c>
    </row>
    <row r="20" spans="1:15" ht="61.5" customHeight="1">
      <c r="A20" s="248">
        <v>8</v>
      </c>
      <c r="B20" s="593"/>
      <c r="C20" s="594"/>
      <c r="D20" s="594"/>
      <c r="E20" s="293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95">
        <v>8</v>
      </c>
    </row>
    <row r="21" spans="1:15" ht="61.5" customHeight="1">
      <c r="A21" s="248">
        <v>9</v>
      </c>
      <c r="B21" s="593"/>
      <c r="C21" s="594"/>
      <c r="D21" s="594"/>
      <c r="E21" s="293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95">
        <v>8</v>
      </c>
    </row>
    <row r="22" spans="1:15" ht="61.5" customHeight="1" thickBot="1">
      <c r="A22" s="252">
        <v>10</v>
      </c>
      <c r="B22" s="601"/>
      <c r="C22" s="602"/>
      <c r="D22" s="602"/>
      <c r="E22" s="294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96">
        <v>8</v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0</v>
      </c>
      <c r="L23" s="29">
        <f>SUM(L13:L22)</f>
        <v>0</v>
      </c>
      <c r="M23" s="363">
        <f>SUM(M13:M22)</f>
        <v>0</v>
      </c>
      <c r="N23" s="204">
        <f>SUM(N13:N22)</f>
        <v>0</v>
      </c>
      <c r="R23" s="217">
        <f>'経費明細表'!S19</f>
        <v>0</v>
      </c>
    </row>
    <row r="24" spans="1:14" ht="13.5" customHeight="1">
      <c r="A24" s="243"/>
      <c r="L24" s="241"/>
      <c r="M24" s="242"/>
      <c r="N24" s="242"/>
    </row>
    <row r="25" spans="1:14" ht="13.5" customHeight="1">
      <c r="A25" s="243"/>
      <c r="B25" s="217" t="s">
        <v>15</v>
      </c>
      <c r="D25" s="243"/>
      <c r="E25" s="1" t="s">
        <v>31</v>
      </c>
      <c r="N25" s="244"/>
    </row>
    <row r="26" spans="2:14" ht="13.5" customHeight="1">
      <c r="B26" s="217" t="s">
        <v>16</v>
      </c>
      <c r="E26" s="1" t="s">
        <v>32</v>
      </c>
      <c r="N26" s="244"/>
    </row>
    <row r="27" spans="2:14" ht="13.5" customHeight="1">
      <c r="B27" s="217" t="s">
        <v>17</v>
      </c>
      <c r="E27" s="1" t="s">
        <v>33</v>
      </c>
      <c r="N27" s="244"/>
    </row>
    <row r="28" ht="13.5">
      <c r="N28" s="245"/>
    </row>
  </sheetData>
  <sheetProtection sheet="1" objects="1" scenarios="1"/>
  <mergeCells count="20">
    <mergeCell ref="B17:D17"/>
    <mergeCell ref="B2:D2"/>
    <mergeCell ref="O11:O12"/>
    <mergeCell ref="B18:D18"/>
    <mergeCell ref="A4:E4"/>
    <mergeCell ref="A11:A12"/>
    <mergeCell ref="B11:D11"/>
    <mergeCell ref="K11:L11"/>
    <mergeCell ref="F6:H6"/>
    <mergeCell ref="F7:H7"/>
    <mergeCell ref="M11:N11"/>
    <mergeCell ref="B19:D19"/>
    <mergeCell ref="B20:D20"/>
    <mergeCell ref="B21:D21"/>
    <mergeCell ref="B22:D22"/>
    <mergeCell ref="A23:I23"/>
    <mergeCell ref="B13:D13"/>
    <mergeCell ref="B14:D14"/>
    <mergeCell ref="B15:D15"/>
    <mergeCell ref="B16:D16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tabColor theme="6" tint="0.7999799847602844"/>
    <pageSetUpPr fitToPage="1"/>
  </sheetPr>
  <dimension ref="A1:R28"/>
  <sheetViews>
    <sheetView showGridLines="0" zoomScaleSheetLayoutView="100" zoomScalePageLayoutView="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7" customWidth="1"/>
    <col min="2" max="4" width="3.7109375" style="217" customWidth="1"/>
    <col min="5" max="5" width="16.421875" style="1" customWidth="1"/>
    <col min="6" max="6" width="16.140625" style="1" customWidth="1"/>
    <col min="7" max="7" width="9.140625" style="217" customWidth="1"/>
    <col min="8" max="8" width="6.421875" style="217" customWidth="1"/>
    <col min="9" max="14" width="15.140625" style="217" customWidth="1"/>
    <col min="15" max="15" width="5.28125" style="215" customWidth="1"/>
    <col min="16" max="17" width="9.00390625" style="217" customWidth="1"/>
    <col min="18" max="18" width="0" style="217" hidden="1" customWidth="1"/>
    <col min="19" max="16384" width="9.00390625" style="217" customWidth="1"/>
  </cols>
  <sheetData>
    <row r="1" spans="1:18" ht="13.5">
      <c r="A1" s="215"/>
      <c r="E1" s="216"/>
      <c r="H1" s="215"/>
      <c r="P1" s="215"/>
      <c r="Q1" s="218"/>
      <c r="R1" s="218"/>
    </row>
    <row r="2" spans="1:18" ht="13.5">
      <c r="A2" s="215"/>
      <c r="B2" s="608" t="s">
        <v>173</v>
      </c>
      <c r="C2" s="608"/>
      <c r="D2" s="608"/>
      <c r="E2" s="216"/>
      <c r="H2" s="215"/>
      <c r="P2" s="215"/>
      <c r="Q2" s="218"/>
      <c r="R2" s="218"/>
    </row>
    <row r="3" spans="1:18" ht="13.5">
      <c r="A3" s="215"/>
      <c r="E3" s="216"/>
      <c r="H3" s="215"/>
      <c r="P3" s="215"/>
      <c r="Q3" s="218"/>
      <c r="R3" s="218"/>
    </row>
    <row r="4" spans="1:6" ht="13.5" customHeight="1">
      <c r="A4" s="609" t="s">
        <v>217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53"/>
      <c r="F5" s="215"/>
    </row>
    <row r="6" spans="1:8" ht="13.5" customHeight="1">
      <c r="A6" s="219"/>
      <c r="B6" s="221" t="s">
        <v>118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53"/>
      <c r="F7" s="612" t="s">
        <v>45</v>
      </c>
      <c r="G7" s="613"/>
      <c r="H7" s="614"/>
    </row>
    <row r="8" spans="1:15" ht="13.5" customHeight="1">
      <c r="A8" s="219"/>
      <c r="B8" s="219"/>
      <c r="C8" s="219"/>
      <c r="D8" s="219"/>
      <c r="E8" s="253"/>
      <c r="F8" s="215"/>
      <c r="O8" s="225"/>
    </row>
    <row r="9" spans="1:12" ht="13.5" customHeight="1">
      <c r="A9" s="243"/>
      <c r="F9" s="215"/>
      <c r="I9" s="226" t="s">
        <v>30</v>
      </c>
      <c r="J9" s="1">
        <f>IF('基本情報入力（使い方）'!$C$12="","",'基本情報入力（使い方）'!$C$12)</f>
      </c>
      <c r="K9" s="226"/>
      <c r="L9" s="1"/>
    </row>
    <row r="10" spans="1:15" ht="13.5" customHeight="1" thickBot="1">
      <c r="A10" s="243"/>
      <c r="F10" s="215"/>
      <c r="M10" s="226"/>
      <c r="N10" s="226" t="s">
        <v>18</v>
      </c>
      <c r="O10" s="226"/>
    </row>
    <row r="11" spans="1:15" ht="27" customHeight="1">
      <c r="A11" s="610" t="s">
        <v>1</v>
      </c>
      <c r="B11" s="599" t="s">
        <v>2</v>
      </c>
      <c r="C11" s="599"/>
      <c r="D11" s="600"/>
      <c r="E11" s="228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28" t="s">
        <v>0</v>
      </c>
      <c r="K11" s="623" t="s">
        <v>7</v>
      </c>
      <c r="L11" s="600"/>
      <c r="M11" s="595" t="s">
        <v>233</v>
      </c>
      <c r="N11" s="596"/>
      <c r="O11" s="619" t="s">
        <v>37</v>
      </c>
    </row>
    <row r="12" spans="1:15" ht="42" customHeight="1" thickBot="1">
      <c r="A12" s="611"/>
      <c r="B12" s="230" t="s">
        <v>8</v>
      </c>
      <c r="C12" s="230" t="s">
        <v>9</v>
      </c>
      <c r="D12" s="231" t="s">
        <v>10</v>
      </c>
      <c r="E12" s="254"/>
      <c r="F12" s="233"/>
      <c r="G12" s="234"/>
      <c r="H12" s="234"/>
      <c r="I12" s="234" t="s">
        <v>11</v>
      </c>
      <c r="J12" s="234" t="s">
        <v>23</v>
      </c>
      <c r="K12" s="234" t="s">
        <v>12</v>
      </c>
      <c r="L12" s="235" t="s">
        <v>21</v>
      </c>
      <c r="M12" s="344" t="s">
        <v>234</v>
      </c>
      <c r="N12" s="344" t="s">
        <v>235</v>
      </c>
      <c r="O12" s="620"/>
    </row>
    <row r="13" spans="1:15" ht="61.5" customHeight="1">
      <c r="A13" s="247">
        <v>1</v>
      </c>
      <c r="B13" s="593"/>
      <c r="C13" s="594"/>
      <c r="D13" s="624"/>
      <c r="E13" s="271"/>
      <c r="F13" s="271"/>
      <c r="G13" s="286"/>
      <c r="H13" s="287"/>
      <c r="I13" s="33">
        <f>IF(J13="","",ROUNDDOWN(J13*(1+O13/100),0))</f>
      </c>
      <c r="J13" s="289"/>
      <c r="K13" s="33">
        <f>IF(L13="","",ROUNDDOWN(L13*(1+O13/100),0))</f>
      </c>
      <c r="L13" s="33">
        <f>IF(OR(J13="",G13=""),"",ROUNDDOWN(J13*G13,0))</f>
      </c>
      <c r="M13" s="202">
        <f>L13</f>
      </c>
      <c r="N13" s="290"/>
      <c r="O13" s="283">
        <v>8</v>
      </c>
    </row>
    <row r="14" spans="1:15" ht="61.5" customHeight="1">
      <c r="A14" s="248">
        <v>2</v>
      </c>
      <c r="B14" s="593"/>
      <c r="C14" s="594"/>
      <c r="D14" s="624"/>
      <c r="E14" s="276"/>
      <c r="F14" s="276"/>
      <c r="G14" s="273"/>
      <c r="H14" s="274"/>
      <c r="I14" s="30">
        <f aca="true" t="shared" si="0" ref="I14:I22">IF(J14="","",ROUNDDOWN(J14*(1+O14/100),0))</f>
      </c>
      <c r="J14" s="281"/>
      <c r="K14" s="30">
        <f aca="true" t="shared" si="1" ref="K14:K22">IF(L14="","",ROUNDDOWN(L14*(1+O14/100),0))</f>
      </c>
      <c r="L14" s="30">
        <f aca="true" t="shared" si="2" ref="L14:L22">IF(OR(J14="",G14=""),"",ROUNDDOWN(J14*G14,0))</f>
      </c>
      <c r="M14" s="202">
        <f aca="true" t="shared" si="3" ref="M14:M22">L14</f>
      </c>
      <c r="N14" s="290"/>
      <c r="O14" s="283">
        <v>8</v>
      </c>
    </row>
    <row r="15" spans="1:15" ht="61.5" customHeight="1">
      <c r="A15" s="248">
        <v>3</v>
      </c>
      <c r="B15" s="593"/>
      <c r="C15" s="594"/>
      <c r="D15" s="624"/>
      <c r="E15" s="276"/>
      <c r="F15" s="276"/>
      <c r="G15" s="273"/>
      <c r="H15" s="274"/>
      <c r="I15" s="30">
        <f t="shared" si="0"/>
      </c>
      <c r="J15" s="281"/>
      <c r="K15" s="30">
        <f t="shared" si="1"/>
      </c>
      <c r="L15" s="30">
        <f t="shared" si="2"/>
      </c>
      <c r="M15" s="31">
        <f t="shared" si="3"/>
      </c>
      <c r="N15" s="290"/>
      <c r="O15" s="283">
        <v>8</v>
      </c>
    </row>
    <row r="16" spans="1:15" ht="61.5" customHeight="1">
      <c r="A16" s="248">
        <v>4</v>
      </c>
      <c r="B16" s="593"/>
      <c r="C16" s="594"/>
      <c r="D16" s="624"/>
      <c r="E16" s="276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83">
        <v>8</v>
      </c>
    </row>
    <row r="17" spans="1:15" ht="61.5" customHeight="1">
      <c r="A17" s="248">
        <v>5</v>
      </c>
      <c r="B17" s="593"/>
      <c r="C17" s="594"/>
      <c r="D17" s="624"/>
      <c r="E17" s="276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83">
        <v>8</v>
      </c>
    </row>
    <row r="18" spans="1:15" ht="61.5" customHeight="1">
      <c r="A18" s="248">
        <v>6</v>
      </c>
      <c r="B18" s="593"/>
      <c r="C18" s="594"/>
      <c r="D18" s="624"/>
      <c r="E18" s="276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83">
        <v>8</v>
      </c>
    </row>
    <row r="19" spans="1:15" ht="61.5" customHeight="1">
      <c r="A19" s="248">
        <v>7</v>
      </c>
      <c r="B19" s="593"/>
      <c r="C19" s="594"/>
      <c r="D19" s="624"/>
      <c r="E19" s="276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83">
        <v>8</v>
      </c>
    </row>
    <row r="20" spans="1:15" ht="61.5" customHeight="1">
      <c r="A20" s="248">
        <v>8</v>
      </c>
      <c r="B20" s="593"/>
      <c r="C20" s="594"/>
      <c r="D20" s="624"/>
      <c r="E20" s="276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83">
        <v>8</v>
      </c>
    </row>
    <row r="21" spans="1:15" ht="61.5" customHeight="1">
      <c r="A21" s="248">
        <v>9</v>
      </c>
      <c r="B21" s="593"/>
      <c r="C21" s="594"/>
      <c r="D21" s="624"/>
      <c r="E21" s="276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83">
        <v>8</v>
      </c>
    </row>
    <row r="22" spans="1:15" ht="61.5" customHeight="1" thickBot="1">
      <c r="A22" s="252">
        <v>10</v>
      </c>
      <c r="B22" s="601"/>
      <c r="C22" s="602"/>
      <c r="D22" s="625"/>
      <c r="E22" s="278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8">
        <f>SUM(K13:K22)</f>
        <v>0</v>
      </c>
      <c r="L23" s="28">
        <f>SUM(L13:L22)</f>
        <v>0</v>
      </c>
      <c r="M23" s="364">
        <f>SUM(M13:M22)</f>
        <v>0</v>
      </c>
      <c r="N23" s="204">
        <f>SUM(N13:N22)</f>
        <v>0</v>
      </c>
      <c r="R23" s="217">
        <f>'経費明細表'!S20</f>
        <v>0</v>
      </c>
    </row>
    <row r="24" spans="1:14" ht="13.5" customHeight="1">
      <c r="A24" s="243"/>
      <c r="L24" s="241"/>
      <c r="M24" s="242"/>
      <c r="N24" s="242"/>
    </row>
    <row r="25" spans="1:14" ht="13.5" customHeight="1">
      <c r="A25" s="243"/>
      <c r="B25" s="217" t="s">
        <v>15</v>
      </c>
      <c r="D25" s="243"/>
      <c r="E25" s="1" t="s">
        <v>31</v>
      </c>
      <c r="N25" s="244"/>
    </row>
    <row r="26" spans="2:14" ht="13.5" customHeight="1">
      <c r="B26" s="217" t="s">
        <v>16</v>
      </c>
      <c r="E26" s="1" t="s">
        <v>32</v>
      </c>
      <c r="N26" s="244"/>
    </row>
    <row r="27" spans="2:14" ht="13.5" customHeight="1">
      <c r="B27" s="217" t="s">
        <v>17</v>
      </c>
      <c r="E27" s="1" t="s">
        <v>33</v>
      </c>
      <c r="N27" s="244"/>
    </row>
    <row r="28" ht="13.5">
      <c r="N28" s="245"/>
    </row>
  </sheetData>
  <sheetProtection sheet="1" objects="1" scenarios="1"/>
  <mergeCells count="20">
    <mergeCell ref="B17:D17"/>
    <mergeCell ref="B2:D2"/>
    <mergeCell ref="O11:O12"/>
    <mergeCell ref="B18:D18"/>
    <mergeCell ref="A4:E4"/>
    <mergeCell ref="A11:A12"/>
    <mergeCell ref="B11:D11"/>
    <mergeCell ref="K11:L11"/>
    <mergeCell ref="F6:H6"/>
    <mergeCell ref="F7:H7"/>
    <mergeCell ref="M11:N11"/>
    <mergeCell ref="B19:D19"/>
    <mergeCell ref="B20:D20"/>
    <mergeCell ref="B21:D21"/>
    <mergeCell ref="B22:D22"/>
    <mergeCell ref="A23:I23"/>
    <mergeCell ref="B13:D13"/>
    <mergeCell ref="B14:D14"/>
    <mergeCell ref="B15:D15"/>
    <mergeCell ref="B16:D16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K23:M23 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>
    <tabColor theme="6" tint="0.7999799847602844"/>
    <pageSetUpPr fitToPage="1"/>
  </sheetPr>
  <dimension ref="A1:R28"/>
  <sheetViews>
    <sheetView showGridLines="0" zoomScaleSheetLayoutView="100" zoomScalePageLayoutView="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7" customWidth="1"/>
    <col min="2" max="4" width="3.7109375" style="217" customWidth="1"/>
    <col min="5" max="5" width="16.421875" style="1" customWidth="1"/>
    <col min="6" max="6" width="16.140625" style="1" customWidth="1"/>
    <col min="7" max="7" width="9.140625" style="217" customWidth="1"/>
    <col min="8" max="8" width="6.421875" style="217" customWidth="1"/>
    <col min="9" max="14" width="15.140625" style="217" customWidth="1"/>
    <col min="15" max="15" width="5.28125" style="215" customWidth="1"/>
    <col min="16" max="17" width="9.00390625" style="217" customWidth="1"/>
    <col min="18" max="18" width="0" style="217" hidden="1" customWidth="1"/>
    <col min="19" max="16384" width="9.00390625" style="217" customWidth="1"/>
  </cols>
  <sheetData>
    <row r="1" spans="1:18" ht="13.5">
      <c r="A1" s="215"/>
      <c r="E1" s="216"/>
      <c r="H1" s="215"/>
      <c r="P1" s="215"/>
      <c r="Q1" s="218"/>
      <c r="R1" s="218"/>
    </row>
    <row r="2" spans="1:18" ht="13.5">
      <c r="A2" s="215"/>
      <c r="B2" s="608" t="s">
        <v>173</v>
      </c>
      <c r="C2" s="608"/>
      <c r="D2" s="608"/>
      <c r="E2" s="216"/>
      <c r="H2" s="215"/>
      <c r="P2" s="215"/>
      <c r="Q2" s="218"/>
      <c r="R2" s="218"/>
    </row>
    <row r="3" spans="1:18" ht="13.5">
      <c r="A3" s="215"/>
      <c r="E3" s="216"/>
      <c r="H3" s="215"/>
      <c r="P3" s="215"/>
      <c r="Q3" s="218"/>
      <c r="R3" s="218"/>
    </row>
    <row r="4" spans="1:6" ht="13.5" customHeight="1">
      <c r="A4" s="609" t="s">
        <v>217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53"/>
      <c r="F5" s="215"/>
    </row>
    <row r="6" spans="1:8" ht="13.5" customHeight="1">
      <c r="A6" s="219"/>
      <c r="B6" s="221" t="s">
        <v>118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53"/>
      <c r="F7" s="612" t="s">
        <v>74</v>
      </c>
      <c r="G7" s="613"/>
      <c r="H7" s="614"/>
    </row>
    <row r="8" spans="1:15" ht="13.5" customHeight="1">
      <c r="A8" s="219"/>
      <c r="B8" s="219"/>
      <c r="C8" s="219"/>
      <c r="D8" s="219"/>
      <c r="E8" s="253"/>
      <c r="F8" s="215"/>
      <c r="O8" s="225"/>
    </row>
    <row r="9" spans="1:12" ht="13.5" customHeight="1">
      <c r="A9" s="243"/>
      <c r="F9" s="215"/>
      <c r="I9" s="226" t="s">
        <v>30</v>
      </c>
      <c r="J9" s="1">
        <f>IF('基本情報入力（使い方）'!$C$12="","",'基本情報入力（使い方）'!$C$12)</f>
      </c>
      <c r="K9" s="226"/>
      <c r="L9" s="1"/>
    </row>
    <row r="10" spans="1:15" ht="13.5" customHeight="1" thickBot="1">
      <c r="A10" s="243"/>
      <c r="F10" s="215"/>
      <c r="M10" s="226"/>
      <c r="N10" s="226" t="s">
        <v>18</v>
      </c>
      <c r="O10" s="226"/>
    </row>
    <row r="11" spans="1:15" ht="27" customHeight="1">
      <c r="A11" s="610" t="s">
        <v>1</v>
      </c>
      <c r="B11" s="599" t="s">
        <v>2</v>
      </c>
      <c r="C11" s="599"/>
      <c r="D11" s="600"/>
      <c r="E11" s="228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28" t="s">
        <v>0</v>
      </c>
      <c r="K11" s="623" t="s">
        <v>7</v>
      </c>
      <c r="L11" s="600"/>
      <c r="M11" s="595" t="s">
        <v>233</v>
      </c>
      <c r="N11" s="596"/>
      <c r="O11" s="619" t="s">
        <v>37</v>
      </c>
    </row>
    <row r="12" spans="1:15" ht="42" customHeight="1" thickBot="1">
      <c r="A12" s="611"/>
      <c r="B12" s="230" t="s">
        <v>8</v>
      </c>
      <c r="C12" s="230" t="s">
        <v>9</v>
      </c>
      <c r="D12" s="231" t="s">
        <v>10</v>
      </c>
      <c r="E12" s="254"/>
      <c r="F12" s="233"/>
      <c r="G12" s="234"/>
      <c r="H12" s="234"/>
      <c r="I12" s="234" t="s">
        <v>11</v>
      </c>
      <c r="J12" s="234" t="s">
        <v>23</v>
      </c>
      <c r="K12" s="234" t="s">
        <v>12</v>
      </c>
      <c r="L12" s="235" t="s">
        <v>21</v>
      </c>
      <c r="M12" s="344" t="s">
        <v>234</v>
      </c>
      <c r="N12" s="344" t="s">
        <v>235</v>
      </c>
      <c r="O12" s="620"/>
    </row>
    <row r="13" spans="1:15" ht="61.5" customHeight="1">
      <c r="A13" s="247">
        <v>1</v>
      </c>
      <c r="B13" s="621"/>
      <c r="C13" s="622"/>
      <c r="D13" s="622"/>
      <c r="E13" s="297"/>
      <c r="F13" s="272"/>
      <c r="G13" s="273"/>
      <c r="H13" s="274"/>
      <c r="I13" s="30">
        <f>IF(J13="","",ROUNDDOWN(J13*(1+O13/100),0))</f>
      </c>
      <c r="J13" s="281"/>
      <c r="K13" s="30">
        <f>IF(L13="","",ROUNDDOWN(L13*(1+O13/100),0))</f>
      </c>
      <c r="L13" s="30">
        <f>IF(OR(J13="",G13=""),"",ROUNDDOWN(J13*G13,0))</f>
      </c>
      <c r="M13" s="202">
        <f>L13</f>
      </c>
      <c r="N13" s="290"/>
      <c r="O13" s="283">
        <v>8</v>
      </c>
    </row>
    <row r="14" spans="1:15" ht="61.5" customHeight="1">
      <c r="A14" s="248">
        <v>2</v>
      </c>
      <c r="B14" s="593"/>
      <c r="C14" s="594"/>
      <c r="D14" s="594"/>
      <c r="E14" s="297"/>
      <c r="F14" s="276"/>
      <c r="G14" s="273"/>
      <c r="H14" s="274"/>
      <c r="I14" s="30">
        <f aca="true" t="shared" si="0" ref="I14:I22">IF(J14="","",ROUNDDOWN(J14*(1+O14/100),0))</f>
      </c>
      <c r="J14" s="281"/>
      <c r="K14" s="30">
        <f aca="true" t="shared" si="1" ref="K14:K22">IF(L14="","",ROUNDDOWN(L14*(1+O14/100),0))</f>
      </c>
      <c r="L14" s="30">
        <f aca="true" t="shared" si="2" ref="L14:L22">IF(OR(J14="",G14=""),"",ROUNDDOWN(J14*G14,0))</f>
      </c>
      <c r="M14" s="202">
        <f aca="true" t="shared" si="3" ref="M14:M22">L14</f>
      </c>
      <c r="N14" s="290"/>
      <c r="O14" s="283">
        <v>8</v>
      </c>
    </row>
    <row r="15" spans="1:15" ht="61.5" customHeight="1">
      <c r="A15" s="248">
        <v>3</v>
      </c>
      <c r="B15" s="593"/>
      <c r="C15" s="594"/>
      <c r="D15" s="594"/>
      <c r="E15" s="297"/>
      <c r="F15" s="276"/>
      <c r="G15" s="273"/>
      <c r="H15" s="274"/>
      <c r="I15" s="30">
        <f t="shared" si="0"/>
      </c>
      <c r="J15" s="281"/>
      <c r="K15" s="30">
        <f t="shared" si="1"/>
      </c>
      <c r="L15" s="30">
        <f t="shared" si="2"/>
      </c>
      <c r="M15" s="31">
        <f t="shared" si="3"/>
      </c>
      <c r="N15" s="290"/>
      <c r="O15" s="283">
        <v>8</v>
      </c>
    </row>
    <row r="16" spans="1:15" ht="61.5" customHeight="1">
      <c r="A16" s="248">
        <v>4</v>
      </c>
      <c r="B16" s="593"/>
      <c r="C16" s="594"/>
      <c r="D16" s="594"/>
      <c r="E16" s="293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83">
        <v>8</v>
      </c>
    </row>
    <row r="17" spans="1:15" ht="61.5" customHeight="1">
      <c r="A17" s="248">
        <v>5</v>
      </c>
      <c r="B17" s="593"/>
      <c r="C17" s="594"/>
      <c r="D17" s="594"/>
      <c r="E17" s="293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83">
        <v>8</v>
      </c>
    </row>
    <row r="18" spans="1:15" ht="61.5" customHeight="1">
      <c r="A18" s="248">
        <v>6</v>
      </c>
      <c r="B18" s="593"/>
      <c r="C18" s="594"/>
      <c r="D18" s="594"/>
      <c r="E18" s="293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83">
        <v>8</v>
      </c>
    </row>
    <row r="19" spans="1:15" ht="61.5" customHeight="1">
      <c r="A19" s="248">
        <v>7</v>
      </c>
      <c r="B19" s="593"/>
      <c r="C19" s="594"/>
      <c r="D19" s="594"/>
      <c r="E19" s="293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83">
        <v>8</v>
      </c>
    </row>
    <row r="20" spans="1:15" ht="61.5" customHeight="1">
      <c r="A20" s="248">
        <v>8</v>
      </c>
      <c r="B20" s="593"/>
      <c r="C20" s="594"/>
      <c r="D20" s="594"/>
      <c r="E20" s="293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83">
        <v>8</v>
      </c>
    </row>
    <row r="21" spans="1:15" ht="61.5" customHeight="1">
      <c r="A21" s="248">
        <v>9</v>
      </c>
      <c r="B21" s="593"/>
      <c r="C21" s="594"/>
      <c r="D21" s="594"/>
      <c r="E21" s="293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83">
        <v>8</v>
      </c>
    </row>
    <row r="22" spans="1:15" ht="61.5" customHeight="1" thickBot="1">
      <c r="A22" s="252">
        <v>10</v>
      </c>
      <c r="B22" s="601"/>
      <c r="C22" s="602"/>
      <c r="D22" s="602"/>
      <c r="E22" s="294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0</v>
      </c>
      <c r="L23" s="29">
        <f>SUM(L13:L22)</f>
        <v>0</v>
      </c>
      <c r="M23" s="363">
        <f>SUM(M13:M22)</f>
        <v>0</v>
      </c>
      <c r="N23" s="204">
        <f>SUM(N13:N22)</f>
        <v>0</v>
      </c>
      <c r="R23" s="217">
        <f>'経費明細表'!S21</f>
        <v>0</v>
      </c>
    </row>
    <row r="24" spans="1:14" ht="13.5" customHeight="1">
      <c r="A24" s="243"/>
      <c r="L24" s="241"/>
      <c r="M24" s="242"/>
      <c r="N24" s="242"/>
    </row>
    <row r="25" spans="1:14" ht="13.5" customHeight="1">
      <c r="A25" s="243"/>
      <c r="B25" s="217" t="s">
        <v>15</v>
      </c>
      <c r="D25" s="243"/>
      <c r="E25" s="1" t="s">
        <v>31</v>
      </c>
      <c r="N25" s="244"/>
    </row>
    <row r="26" spans="2:14" ht="13.5" customHeight="1">
      <c r="B26" s="217" t="s">
        <v>16</v>
      </c>
      <c r="E26" s="1" t="s">
        <v>32</v>
      </c>
      <c r="N26" s="244"/>
    </row>
    <row r="27" spans="2:14" ht="13.5" customHeight="1">
      <c r="B27" s="217" t="s">
        <v>17</v>
      </c>
      <c r="E27" s="1" t="s">
        <v>33</v>
      </c>
      <c r="N27" s="244"/>
    </row>
    <row r="28" ht="13.5">
      <c r="N28" s="245"/>
    </row>
  </sheetData>
  <sheetProtection sheet="1" objects="1" scenarios="1"/>
  <mergeCells count="20">
    <mergeCell ref="B14:D14"/>
    <mergeCell ref="B2:D2"/>
    <mergeCell ref="O11:O12"/>
    <mergeCell ref="B15:D15"/>
    <mergeCell ref="A4:E4"/>
    <mergeCell ref="A11:A12"/>
    <mergeCell ref="B11:D11"/>
    <mergeCell ref="K11:L11"/>
    <mergeCell ref="F6:H6"/>
    <mergeCell ref="F7:H7"/>
    <mergeCell ref="M11:N11"/>
    <mergeCell ref="A23:I23"/>
    <mergeCell ref="B20:D20"/>
    <mergeCell ref="B21:D21"/>
    <mergeCell ref="B22:D22"/>
    <mergeCell ref="B13:D13"/>
    <mergeCell ref="B16:D16"/>
    <mergeCell ref="B17:D17"/>
    <mergeCell ref="B18:D18"/>
    <mergeCell ref="B19:D19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vl01"/>
  <dimension ref="A1:K8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.75" customHeight="1"/>
  <cols>
    <col min="1" max="2" width="3.421875" style="212" customWidth="1"/>
    <col min="3" max="8" width="13.421875" style="212" customWidth="1"/>
    <col min="9" max="9" width="3.8515625" style="212" customWidth="1"/>
    <col min="10" max="10" width="3.8515625" style="3" hidden="1" customWidth="1"/>
    <col min="11" max="11" width="4.57421875" style="3" hidden="1" customWidth="1"/>
    <col min="12" max="16384" width="9.00390625" style="212" customWidth="1"/>
  </cols>
  <sheetData>
    <row r="1" spans="1:11" s="207" customFormat="1" ht="15.75" customHeight="1">
      <c r="A1" s="371" t="s">
        <v>44</v>
      </c>
      <c r="J1" s="16"/>
      <c r="K1" s="16"/>
    </row>
    <row r="2" spans="10:11" s="207" customFormat="1" ht="15.75" customHeight="1">
      <c r="J2" s="16"/>
      <c r="K2" s="16"/>
    </row>
    <row r="3" spans="1:11" s="207" customFormat="1" ht="15.75" customHeight="1">
      <c r="A3" s="372" t="s">
        <v>69</v>
      </c>
      <c r="J3" s="16"/>
      <c r="K3" s="16"/>
    </row>
    <row r="4" spans="3:11" s="207" customFormat="1" ht="15.75" customHeight="1">
      <c r="C4" s="207" t="s">
        <v>238</v>
      </c>
      <c r="J4" s="16"/>
      <c r="K4" s="435"/>
    </row>
    <row r="5" spans="3:11" s="207" customFormat="1" ht="15.75" customHeight="1">
      <c r="C5" s="207" t="s">
        <v>239</v>
      </c>
      <c r="J5" s="16"/>
      <c r="K5" s="435"/>
    </row>
    <row r="6" spans="3:11" s="207" customFormat="1" ht="15.75" customHeight="1">
      <c r="C6" s="207" t="s">
        <v>182</v>
      </c>
      <c r="J6" s="16"/>
      <c r="K6" s="435"/>
    </row>
    <row r="7" spans="3:11" s="207" customFormat="1" ht="15.75" customHeight="1">
      <c r="C7" s="207" t="s">
        <v>181</v>
      </c>
      <c r="J7" s="16"/>
      <c r="K7" s="435"/>
    </row>
    <row r="8" spans="3:11" s="207" customFormat="1" ht="15.75" customHeight="1">
      <c r="C8" s="373"/>
      <c r="J8" s="16"/>
      <c r="K8" s="16"/>
    </row>
    <row r="9" spans="1:11" s="207" customFormat="1" ht="15.75" customHeight="1">
      <c r="A9" s="372" t="s">
        <v>185</v>
      </c>
      <c r="C9" s="373"/>
      <c r="J9" s="16"/>
      <c r="K9" s="16"/>
    </row>
    <row r="10" spans="1:11" s="207" customFormat="1" ht="15.75" customHeight="1">
      <c r="A10" s="373"/>
      <c r="C10" s="373"/>
      <c r="J10" s="16"/>
      <c r="K10" s="16"/>
    </row>
    <row r="11" spans="1:11" s="207" customFormat="1" ht="15.75" customHeight="1">
      <c r="A11" s="371">
        <v>1</v>
      </c>
      <c r="B11" s="371" t="s">
        <v>68</v>
      </c>
      <c r="J11" s="16"/>
      <c r="K11" s="16"/>
    </row>
    <row r="12" spans="3:11" s="207" customFormat="1" ht="15.75" customHeight="1">
      <c r="C12" s="443"/>
      <c r="D12" s="444"/>
      <c r="E12" s="444"/>
      <c r="F12" s="444"/>
      <c r="G12" s="444"/>
      <c r="H12" s="445"/>
      <c r="J12" s="436"/>
      <c r="K12" s="16"/>
    </row>
    <row r="13" spans="6:11" s="207" customFormat="1" ht="15.75" customHeight="1">
      <c r="F13" s="374"/>
      <c r="G13" s="374"/>
      <c r="H13" s="374"/>
      <c r="I13" s="375"/>
      <c r="J13" s="17"/>
      <c r="K13" s="16"/>
    </row>
    <row r="14" spans="1:11" s="207" customFormat="1" ht="15.75" customHeight="1">
      <c r="A14" s="371">
        <v>2</v>
      </c>
      <c r="B14" s="376" t="s">
        <v>183</v>
      </c>
      <c r="D14" s="377"/>
      <c r="E14" s="377"/>
      <c r="F14" s="377"/>
      <c r="G14" s="377"/>
      <c r="H14" s="377"/>
      <c r="I14" s="377"/>
      <c r="J14" s="16"/>
      <c r="K14" s="16"/>
    </row>
    <row r="15" spans="10:11" s="207" customFormat="1" ht="15.75" customHeight="1">
      <c r="J15" s="16"/>
      <c r="K15" s="16"/>
    </row>
    <row r="16" spans="3:11" s="207" customFormat="1" ht="15.75" customHeight="1">
      <c r="C16" s="378"/>
      <c r="D16" s="379"/>
      <c r="E16" s="380"/>
      <c r="F16" s="380"/>
      <c r="G16" s="380"/>
      <c r="H16" s="381"/>
      <c r="J16" s="16">
        <v>1</v>
      </c>
      <c r="K16" s="16"/>
    </row>
    <row r="17" spans="3:11" s="207" customFormat="1" ht="15.75" customHeight="1">
      <c r="C17" s="382"/>
      <c r="D17" s="383"/>
      <c r="E17" s="384"/>
      <c r="F17" s="384"/>
      <c r="G17" s="384"/>
      <c r="H17" s="385"/>
      <c r="J17" s="16"/>
      <c r="K17" s="16"/>
    </row>
    <row r="18" spans="3:11" s="207" customFormat="1" ht="15.75" customHeight="1">
      <c r="C18" s="386"/>
      <c r="D18" s="387"/>
      <c r="E18" s="387"/>
      <c r="F18" s="387"/>
      <c r="G18" s="387"/>
      <c r="H18" s="388"/>
      <c r="J18" s="16"/>
      <c r="K18" s="16"/>
    </row>
    <row r="19" spans="2:11" s="207" customFormat="1" ht="15.75" customHeight="1">
      <c r="B19" s="375"/>
      <c r="C19" s="389"/>
      <c r="J19" s="16"/>
      <c r="K19" s="16"/>
    </row>
    <row r="20" spans="3:11" s="209" customFormat="1" ht="15.75" customHeight="1">
      <c r="C20" s="390"/>
      <c r="D20" s="390"/>
      <c r="E20" s="390"/>
      <c r="F20" s="390"/>
      <c r="G20" s="390"/>
      <c r="H20" s="390"/>
      <c r="J20" s="18"/>
      <c r="K20" s="18"/>
    </row>
    <row r="21" spans="1:11" s="207" customFormat="1" ht="15.75" customHeight="1">
      <c r="A21" s="391"/>
      <c r="B21" s="391"/>
      <c r="C21" s="391"/>
      <c r="D21" s="391"/>
      <c r="E21" s="208"/>
      <c r="F21" s="208"/>
      <c r="G21" s="208"/>
      <c r="H21" s="208"/>
      <c r="I21" s="208"/>
      <c r="J21" s="16"/>
      <c r="K21" s="16"/>
    </row>
    <row r="22" spans="1:11" s="207" customFormat="1" ht="15.75" customHeight="1">
      <c r="A22" s="391"/>
      <c r="B22" s="391"/>
      <c r="C22" s="447"/>
      <c r="D22" s="447"/>
      <c r="E22" s="446"/>
      <c r="F22" s="446"/>
      <c r="G22" s="446"/>
      <c r="H22" s="446"/>
      <c r="I22" s="208"/>
      <c r="J22" s="16">
        <v>1</v>
      </c>
      <c r="K22" s="16"/>
    </row>
    <row r="23" spans="1:11" s="207" customFormat="1" ht="15.75" customHeight="1">
      <c r="A23" s="391"/>
      <c r="B23" s="391"/>
      <c r="C23" s="447"/>
      <c r="D23" s="447"/>
      <c r="E23" s="446"/>
      <c r="F23" s="446"/>
      <c r="G23" s="446"/>
      <c r="H23" s="446"/>
      <c r="I23" s="208"/>
      <c r="J23" s="16"/>
      <c r="K23" s="16"/>
    </row>
    <row r="24" spans="1:11" s="207" customFormat="1" ht="15.75" customHeight="1">
      <c r="A24" s="391"/>
      <c r="B24" s="391"/>
      <c r="C24" s="447"/>
      <c r="D24" s="447"/>
      <c r="E24" s="446"/>
      <c r="F24" s="446"/>
      <c r="G24" s="446"/>
      <c r="H24" s="446"/>
      <c r="I24" s="208"/>
      <c r="J24" s="16"/>
      <c r="K24" s="16"/>
    </row>
    <row r="25" spans="1:11" s="207" customFormat="1" ht="15.75" customHeight="1">
      <c r="A25" s="391"/>
      <c r="B25" s="391"/>
      <c r="C25" s="447">
        <v>1</v>
      </c>
      <c r="D25" s="447"/>
      <c r="E25" s="446"/>
      <c r="F25" s="446"/>
      <c r="G25" s="446"/>
      <c r="H25" s="446"/>
      <c r="J25" s="16"/>
      <c r="K25" s="16"/>
    </row>
    <row r="26" spans="1:11" s="207" customFormat="1" ht="15.75" customHeight="1">
      <c r="A26" s="391"/>
      <c r="B26" s="391"/>
      <c r="C26" s="447"/>
      <c r="D26" s="447"/>
      <c r="E26" s="446"/>
      <c r="F26" s="446"/>
      <c r="G26" s="446"/>
      <c r="H26" s="446"/>
      <c r="J26" s="16"/>
      <c r="K26" s="16"/>
    </row>
    <row r="27" spans="3:11" s="207" customFormat="1" ht="15.75" customHeight="1">
      <c r="C27" s="392"/>
      <c r="E27" s="451"/>
      <c r="H27" s="393"/>
      <c r="J27" s="16"/>
      <c r="K27" s="16"/>
    </row>
    <row r="28" spans="3:11" s="207" customFormat="1" ht="15.75" customHeight="1">
      <c r="C28" s="394"/>
      <c r="E28" s="452"/>
      <c r="H28" s="395"/>
      <c r="J28" s="16"/>
      <c r="K28" s="16"/>
    </row>
    <row r="29" spans="3:11" s="207" customFormat="1" ht="15.75" customHeight="1">
      <c r="C29" s="396" t="s">
        <v>161</v>
      </c>
      <c r="E29" s="453"/>
      <c r="F29" s="397" t="s">
        <v>162</v>
      </c>
      <c r="H29" s="398"/>
      <c r="J29" s="16"/>
      <c r="K29" s="16"/>
    </row>
    <row r="30" spans="3:11" s="207" customFormat="1" ht="15.75" customHeight="1">
      <c r="C30" s="399"/>
      <c r="D30" s="400"/>
      <c r="E30" s="401"/>
      <c r="F30" s="448"/>
      <c r="G30" s="448"/>
      <c r="H30" s="448"/>
      <c r="J30" s="16" t="b">
        <v>0</v>
      </c>
      <c r="K30" s="16">
        <v>1</v>
      </c>
    </row>
    <row r="31" spans="3:11" s="207" customFormat="1" ht="15.75" customHeight="1">
      <c r="C31" s="402"/>
      <c r="D31" s="403"/>
      <c r="E31" s="404"/>
      <c r="F31" s="449"/>
      <c r="G31" s="449"/>
      <c r="H31" s="449"/>
      <c r="J31" s="16" t="b">
        <v>0</v>
      </c>
      <c r="K31" s="16"/>
    </row>
    <row r="32" spans="3:11" s="207" customFormat="1" ht="15.75" customHeight="1">
      <c r="C32" s="402"/>
      <c r="D32" s="403"/>
      <c r="E32" s="404"/>
      <c r="F32" s="449"/>
      <c r="G32" s="449"/>
      <c r="H32" s="449"/>
      <c r="J32" s="16" t="b">
        <v>0</v>
      </c>
      <c r="K32" s="16"/>
    </row>
    <row r="33" spans="3:11" s="207" customFormat="1" ht="15.75" customHeight="1">
      <c r="C33" s="402"/>
      <c r="D33" s="403"/>
      <c r="E33" s="404"/>
      <c r="F33" s="449"/>
      <c r="G33" s="449"/>
      <c r="H33" s="449"/>
      <c r="J33" s="16" t="b">
        <v>0</v>
      </c>
      <c r="K33" s="16"/>
    </row>
    <row r="34" spans="3:11" s="207" customFormat="1" ht="15.75" customHeight="1">
      <c r="C34" s="402"/>
      <c r="D34" s="403"/>
      <c r="E34" s="404"/>
      <c r="F34" s="449"/>
      <c r="G34" s="449"/>
      <c r="H34" s="449"/>
      <c r="J34" s="16" t="b">
        <v>0</v>
      </c>
      <c r="K34" s="16"/>
    </row>
    <row r="35" spans="3:11" s="207" customFormat="1" ht="15.75" customHeight="1">
      <c r="C35" s="405"/>
      <c r="D35" s="406"/>
      <c r="E35" s="407"/>
      <c r="F35" s="450"/>
      <c r="G35" s="450"/>
      <c r="H35" s="450"/>
      <c r="J35" s="16" t="b">
        <v>0</v>
      </c>
      <c r="K35" s="16"/>
    </row>
    <row r="36" spans="3:11" s="207" customFormat="1" ht="15.75" customHeight="1">
      <c r="C36" s="408" t="str">
        <f>IF(J22=1,IF(OR(AND(J30=FALSE,J31=FALSE,J32=FALSE,J33=FALSE),AND(J34=FALSE,J35=FALSE)),"第四次産業革命型の場合、①IoT機能と②IoTへの付加機能には1種類以上の選択が必要です。",""),"")</f>
        <v>第四次産業革命型の場合、①IoT機能と②IoTへの付加機能には1種類以上の選択が必要です。</v>
      </c>
      <c r="F36" s="397"/>
      <c r="J36" s="16"/>
      <c r="K36" s="16"/>
    </row>
    <row r="37" spans="4:11" s="207" customFormat="1" ht="15.75" customHeight="1">
      <c r="D37" s="409"/>
      <c r="E37" s="409"/>
      <c r="F37" s="409"/>
      <c r="G37" s="409"/>
      <c r="H37" s="410"/>
      <c r="I37" s="374"/>
      <c r="J37" s="17"/>
      <c r="K37" s="16"/>
    </row>
    <row r="38" spans="1:11" s="210" customFormat="1" ht="15.75" customHeight="1">
      <c r="A38" s="411">
        <v>3</v>
      </c>
      <c r="B38" s="411" t="s">
        <v>245</v>
      </c>
      <c r="E38" s="412"/>
      <c r="J38" s="203"/>
      <c r="K38" s="203"/>
    </row>
    <row r="39" spans="5:11" s="210" customFormat="1" ht="15.75" customHeight="1">
      <c r="E39" s="412"/>
      <c r="J39" s="203"/>
      <c r="K39" s="203"/>
    </row>
    <row r="40" spans="3:11" s="210" customFormat="1" ht="15.75" customHeight="1">
      <c r="C40" s="439" t="s">
        <v>242</v>
      </c>
      <c r="D40" s="440"/>
      <c r="E40" s="441"/>
      <c r="F40" s="442"/>
      <c r="J40" s="203"/>
      <c r="K40" s="203"/>
    </row>
    <row r="41" spans="3:11" s="210" customFormat="1" ht="15.75" customHeight="1">
      <c r="C41" s="439" t="s">
        <v>243</v>
      </c>
      <c r="D41" s="440"/>
      <c r="E41" s="441"/>
      <c r="F41" s="442"/>
      <c r="J41" s="203"/>
      <c r="K41" s="203"/>
    </row>
    <row r="42" spans="3:11" s="210" customFormat="1" ht="15.75" customHeight="1">
      <c r="C42" s="413" t="s">
        <v>244</v>
      </c>
      <c r="D42" s="414"/>
      <c r="E42" s="415"/>
      <c r="J42" s="203"/>
      <c r="K42" s="203"/>
    </row>
    <row r="43" spans="3:11" s="207" customFormat="1" ht="15.75" customHeight="1">
      <c r="C43" s="409"/>
      <c r="D43" s="409"/>
      <c r="E43" s="409"/>
      <c r="F43" s="409"/>
      <c r="G43" s="409"/>
      <c r="H43" s="410"/>
      <c r="I43" s="374"/>
      <c r="J43" s="17"/>
      <c r="K43" s="16"/>
    </row>
    <row r="44" spans="1:11" s="207" customFormat="1" ht="15.75" customHeight="1">
      <c r="A44" s="371">
        <v>4</v>
      </c>
      <c r="B44" s="371" t="s">
        <v>95</v>
      </c>
      <c r="J44" s="16"/>
      <c r="K44" s="16"/>
    </row>
    <row r="45" spans="2:11" s="207" customFormat="1" ht="15.75" customHeight="1">
      <c r="B45" s="207" t="s">
        <v>70</v>
      </c>
      <c r="J45" s="16"/>
      <c r="K45" s="16"/>
    </row>
    <row r="46" spans="2:11" s="207" customFormat="1" ht="15.75" customHeight="1">
      <c r="B46" s="209" t="s">
        <v>148</v>
      </c>
      <c r="C46" s="209"/>
      <c r="E46" s="209"/>
      <c r="J46" s="16"/>
      <c r="K46" s="16"/>
    </row>
    <row r="47" spans="2:11" s="210" customFormat="1" ht="15.75" customHeight="1">
      <c r="B47" s="416"/>
      <c r="C47" s="417" t="s">
        <v>75</v>
      </c>
      <c r="D47" s="418"/>
      <c r="E47" s="418"/>
      <c r="F47" s="419"/>
      <c r="J47" s="203"/>
      <c r="K47" s="203"/>
    </row>
    <row r="48" spans="2:11" s="210" customFormat="1" ht="15.75" customHeight="1">
      <c r="B48" s="416"/>
      <c r="C48" s="420" t="s">
        <v>76</v>
      </c>
      <c r="D48" s="421"/>
      <c r="E48" s="421"/>
      <c r="F48" s="422"/>
      <c r="J48" s="203"/>
      <c r="K48" s="203"/>
    </row>
    <row r="49" spans="2:11" s="210" customFormat="1" ht="15.75" customHeight="1">
      <c r="B49" s="416"/>
      <c r="C49" s="420" t="s">
        <v>132</v>
      </c>
      <c r="D49" s="421"/>
      <c r="E49" s="421"/>
      <c r="F49" s="422"/>
      <c r="J49" s="203"/>
      <c r="K49" s="203"/>
    </row>
    <row r="50" spans="2:11" s="210" customFormat="1" ht="15.75" customHeight="1">
      <c r="B50" s="416"/>
      <c r="C50" s="420" t="s">
        <v>134</v>
      </c>
      <c r="D50" s="421"/>
      <c r="E50" s="421"/>
      <c r="F50" s="422"/>
      <c r="J50" s="203"/>
      <c r="K50" s="203"/>
    </row>
    <row r="51" spans="2:11" s="210" customFormat="1" ht="15.75" customHeight="1">
      <c r="B51" s="416"/>
      <c r="C51" s="420" t="s">
        <v>133</v>
      </c>
      <c r="D51" s="421"/>
      <c r="E51" s="421"/>
      <c r="F51" s="422"/>
      <c r="J51" s="203"/>
      <c r="K51" s="203"/>
    </row>
    <row r="52" spans="2:11" s="210" customFormat="1" ht="15.75" customHeight="1">
      <c r="B52" s="416"/>
      <c r="C52" s="423" t="s">
        <v>168</v>
      </c>
      <c r="D52" s="424"/>
      <c r="E52" s="425"/>
      <c r="F52" s="426"/>
      <c r="J52" s="203"/>
      <c r="K52" s="203"/>
    </row>
    <row r="53" spans="2:11" s="210" customFormat="1" ht="15.75" customHeight="1">
      <c r="B53" s="416"/>
      <c r="C53" s="423" t="s">
        <v>169</v>
      </c>
      <c r="D53" s="424"/>
      <c r="E53" s="425"/>
      <c r="F53" s="426"/>
      <c r="J53" s="203"/>
      <c r="K53" s="203"/>
    </row>
    <row r="54" spans="2:11" s="210" customFormat="1" ht="15.75" customHeight="1">
      <c r="B54" s="416"/>
      <c r="C54" s="423" t="s">
        <v>170</v>
      </c>
      <c r="D54" s="424"/>
      <c r="E54" s="425"/>
      <c r="F54" s="426"/>
      <c r="J54" s="203"/>
      <c r="K54" s="203"/>
    </row>
    <row r="55" spans="2:11" s="210" customFormat="1" ht="15.75" customHeight="1">
      <c r="B55" s="416"/>
      <c r="C55" s="423" t="s">
        <v>171</v>
      </c>
      <c r="D55" s="424"/>
      <c r="E55" s="425"/>
      <c r="F55" s="426"/>
      <c r="J55" s="203"/>
      <c r="K55" s="203"/>
    </row>
    <row r="56" spans="2:11" s="210" customFormat="1" ht="15.75" customHeight="1">
      <c r="B56" s="416"/>
      <c r="C56" s="427" t="s">
        <v>172</v>
      </c>
      <c r="D56" s="428"/>
      <c r="E56" s="429"/>
      <c r="F56" s="430"/>
      <c r="J56" s="203"/>
      <c r="K56" s="203"/>
    </row>
    <row r="57" spans="2:11" s="210" customFormat="1" ht="15.75" customHeight="1">
      <c r="B57" s="414"/>
      <c r="C57" s="414"/>
      <c r="D57" s="414"/>
      <c r="E57" s="415"/>
      <c r="J57" s="203"/>
      <c r="K57" s="203"/>
    </row>
    <row r="58" spans="2:11" s="207" customFormat="1" ht="15.75" customHeight="1">
      <c r="B58" s="207" t="s">
        <v>42</v>
      </c>
      <c r="H58" s="431"/>
      <c r="J58" s="16"/>
      <c r="K58" s="16"/>
    </row>
    <row r="59" spans="2:11" s="207" customFormat="1" ht="15.75" customHeight="1">
      <c r="B59" s="207" t="s">
        <v>67</v>
      </c>
      <c r="J59" s="16"/>
      <c r="K59" s="16"/>
    </row>
    <row r="60" spans="2:11" s="207" customFormat="1" ht="15.75" customHeight="1">
      <c r="B60" s="207" t="s">
        <v>83</v>
      </c>
      <c r="J60" s="16"/>
      <c r="K60" s="16"/>
    </row>
    <row r="61" spans="2:11" s="207" customFormat="1" ht="15.75" customHeight="1">
      <c r="B61" s="207" t="s">
        <v>43</v>
      </c>
      <c r="J61" s="16"/>
      <c r="K61" s="16"/>
    </row>
    <row r="62" spans="2:11" s="207" customFormat="1" ht="15.75" customHeight="1">
      <c r="B62" s="207" t="s">
        <v>184</v>
      </c>
      <c r="J62" s="16"/>
      <c r="K62" s="16"/>
    </row>
    <row r="63" spans="2:11" s="210" customFormat="1" ht="15.75" customHeight="1">
      <c r="B63" s="414"/>
      <c r="C63" s="432"/>
      <c r="D63" s="414"/>
      <c r="E63" s="415"/>
      <c r="J63" s="203"/>
      <c r="K63" s="203"/>
    </row>
    <row r="64" spans="1:11" s="213" customFormat="1" ht="15.75" customHeight="1">
      <c r="A64" s="207">
        <v>5</v>
      </c>
      <c r="B64" s="433" t="s">
        <v>223</v>
      </c>
      <c r="C64" s="211"/>
      <c r="D64" s="434"/>
      <c r="J64" s="214"/>
      <c r="K64" s="214"/>
    </row>
    <row r="65" spans="3:11" s="211" customFormat="1" ht="15.75" customHeight="1">
      <c r="C65" s="211" t="s">
        <v>236</v>
      </c>
      <c r="J65" s="2"/>
      <c r="K65" s="2"/>
    </row>
    <row r="66" spans="3:11" s="211" customFormat="1" ht="15.75" customHeight="1">
      <c r="C66" s="211" t="s">
        <v>224</v>
      </c>
      <c r="J66" s="2"/>
      <c r="K66" s="2"/>
    </row>
    <row r="67" spans="3:11" s="211" customFormat="1" ht="15.75" customHeight="1">
      <c r="C67" s="211" t="s">
        <v>225</v>
      </c>
      <c r="J67" s="2"/>
      <c r="K67" s="2"/>
    </row>
    <row r="68" spans="3:11" s="211" customFormat="1" ht="15.75" customHeight="1">
      <c r="C68" s="211" t="s">
        <v>237</v>
      </c>
      <c r="J68" s="2"/>
      <c r="K68" s="2"/>
    </row>
    <row r="69" spans="3:11" s="211" customFormat="1" ht="15.75" customHeight="1">
      <c r="C69" s="211" t="s">
        <v>226</v>
      </c>
      <c r="J69" s="2"/>
      <c r="K69" s="2"/>
    </row>
    <row r="70" spans="3:11" s="211" customFormat="1" ht="15.75" customHeight="1">
      <c r="C70" s="211" t="s">
        <v>227</v>
      </c>
      <c r="J70" s="2"/>
      <c r="K70" s="2"/>
    </row>
    <row r="71" spans="3:11" s="211" customFormat="1" ht="15.75" customHeight="1">
      <c r="C71" s="211" t="s">
        <v>228</v>
      </c>
      <c r="J71" s="2"/>
      <c r="K71" s="2"/>
    </row>
    <row r="72" spans="10:11" s="211" customFormat="1" ht="15.75" customHeight="1">
      <c r="J72" s="2"/>
      <c r="K72" s="2"/>
    </row>
    <row r="73" spans="1:11" s="211" customFormat="1" ht="15.75" customHeight="1">
      <c r="A73" s="208">
        <v>6</v>
      </c>
      <c r="B73" s="208" t="s">
        <v>229</v>
      </c>
      <c r="C73" s="343"/>
      <c r="D73" s="343"/>
      <c r="J73" s="2"/>
      <c r="K73" s="2"/>
    </row>
    <row r="74" spans="1:11" s="211" customFormat="1" ht="15.75" customHeight="1">
      <c r="A74" s="208"/>
      <c r="B74" s="208" t="s">
        <v>230</v>
      </c>
      <c r="C74" s="343"/>
      <c r="D74" s="343"/>
      <c r="J74" s="2"/>
      <c r="K74" s="2"/>
    </row>
    <row r="75" spans="1:11" s="211" customFormat="1" ht="15.75" customHeight="1">
      <c r="A75" s="343"/>
      <c r="B75" s="343"/>
      <c r="C75" s="343" t="s">
        <v>231</v>
      </c>
      <c r="D75" s="343"/>
      <c r="J75" s="2"/>
      <c r="K75" s="2"/>
    </row>
    <row r="76" spans="3:11" s="211" customFormat="1" ht="15.75" customHeight="1">
      <c r="C76" s="343" t="s">
        <v>232</v>
      </c>
      <c r="J76" s="2"/>
      <c r="K76" s="2"/>
    </row>
    <row r="77" spans="10:11" s="211" customFormat="1" ht="15.75" customHeight="1">
      <c r="J77" s="2"/>
      <c r="K77" s="2"/>
    </row>
    <row r="78" spans="10:11" s="211" customFormat="1" ht="15.75" customHeight="1">
      <c r="J78" s="2"/>
      <c r="K78" s="2"/>
    </row>
    <row r="79" spans="10:11" s="211" customFormat="1" ht="15.75" customHeight="1">
      <c r="J79" s="2"/>
      <c r="K79" s="2"/>
    </row>
    <row r="80" spans="10:11" s="211" customFormat="1" ht="15.75" customHeight="1">
      <c r="J80" s="2"/>
      <c r="K80" s="2"/>
    </row>
    <row r="81" spans="10:11" s="211" customFormat="1" ht="15.75" customHeight="1">
      <c r="J81" s="2"/>
      <c r="K81" s="2"/>
    </row>
  </sheetData>
  <sheetProtection sheet="1" objects="1" scenarios="1"/>
  <mergeCells count="10">
    <mergeCell ref="C41:D41"/>
    <mergeCell ref="C40:D40"/>
    <mergeCell ref="E41:F41"/>
    <mergeCell ref="E40:F40"/>
    <mergeCell ref="C12:H12"/>
    <mergeCell ref="G22:H26"/>
    <mergeCell ref="E22:F26"/>
    <mergeCell ref="C22:D26"/>
    <mergeCell ref="F30:H35"/>
    <mergeCell ref="E27:E29"/>
  </mergeCells>
  <conditionalFormatting sqref="E40:F40">
    <cfRule type="expression" priority="2" dxfId="0" stopIfTrue="1">
      <formula>OR($E$40="",$E$40=0)</formula>
    </cfRule>
  </conditionalFormatting>
  <conditionalFormatting sqref="E41:F41">
    <cfRule type="expression" priority="1" dxfId="0" stopIfTrue="1">
      <formula>OR($E$41="",$E$41=0)</formula>
    </cfRule>
  </conditionalFormatting>
  <hyperlinks>
    <hyperlink ref="C52" location="原材料費!A1" display="　　原材料費"/>
    <hyperlink ref="C49" location="技術導入費!A1" display="　　技術導入費"/>
    <hyperlink ref="C53" location="外注加工費!A1" display="　　外注加工費"/>
    <hyperlink ref="C54" location="委託費!A1" display="　　委託費"/>
    <hyperlink ref="C55" location="知的財産権等関連経費!A1" display="知的財産関連経費"/>
    <hyperlink ref="C51" location="運搬費!A1" display="運搬費"/>
    <hyperlink ref="C50" location="専門家経費!A1" display="専門家経費"/>
    <hyperlink ref="C56" location="クラウド利用費!A1" display="クラウド利用費"/>
    <hyperlink ref="C47" location="'機械装置費（50万円以上）'!A1" display="機械装置費（50万円以上）"/>
    <hyperlink ref="C48" location="'機械装置費（50万円未満）'!A1" display="機械装置費（50万円未満）"/>
  </hyperlinks>
  <printOptions horizontalCentered="1"/>
  <pageMargins left="0.7086614173228347" right="0.7086614173228347" top="0.7480314960629921" bottom="0.1968503937007874" header="0.31496062992125984" footer="0.31496062992125984"/>
  <pageSetup fitToHeight="5" horizontalDpi="600" verticalDpi="600" orientation="portrait" paperSize="9" scale="4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N15"/>
  <sheetViews>
    <sheetView zoomScalePageLayoutView="0" workbookViewId="0" topLeftCell="A1">
      <selection activeCell="G5" sqref="G5"/>
    </sheetView>
  </sheetViews>
  <sheetFormatPr defaultColWidth="9.140625" defaultRowHeight="15"/>
  <cols>
    <col min="2" max="2" width="3.140625" style="41" bestFit="1" customWidth="1"/>
    <col min="3" max="3" width="25.140625" style="0" customWidth="1"/>
    <col min="5" max="5" width="3.140625" style="41" bestFit="1" customWidth="1"/>
    <col min="6" max="6" width="27.8515625" style="42" customWidth="1"/>
    <col min="7" max="7" width="32.8515625" style="0" bestFit="1" customWidth="1"/>
    <col min="8" max="8" width="12.140625" style="44" bestFit="1" customWidth="1"/>
    <col min="9" max="10" width="12.140625" style="46" bestFit="1" customWidth="1"/>
    <col min="11" max="11" width="12.421875" style="46" bestFit="1" customWidth="1"/>
    <col min="13" max="13" width="3.140625" style="0" bestFit="1" customWidth="1"/>
    <col min="14" max="14" width="24.7109375" style="0" bestFit="1" customWidth="1"/>
  </cols>
  <sheetData>
    <row r="2" spans="2:14" ht="13.5">
      <c r="B2" s="40" t="s">
        <v>98</v>
      </c>
      <c r="C2" s="40" t="s">
        <v>97</v>
      </c>
      <c r="E2" s="40" t="s">
        <v>98</v>
      </c>
      <c r="F2" s="454" t="s">
        <v>97</v>
      </c>
      <c r="G2" s="455"/>
      <c r="H2" s="37" t="s">
        <v>145</v>
      </c>
      <c r="I2" s="37" t="s">
        <v>146</v>
      </c>
      <c r="J2" s="37" t="s">
        <v>147</v>
      </c>
      <c r="K2" s="37" t="s">
        <v>109</v>
      </c>
      <c r="M2" s="43" t="s">
        <v>98</v>
      </c>
      <c r="N2" s="26" t="s">
        <v>99</v>
      </c>
    </row>
    <row r="3" spans="2:14" ht="13.5">
      <c r="B3" s="40">
        <v>1</v>
      </c>
      <c r="C3" s="38" t="s">
        <v>107</v>
      </c>
      <c r="E3" s="40">
        <v>1</v>
      </c>
      <c r="F3" s="38" t="s">
        <v>142</v>
      </c>
      <c r="G3" s="38" t="str">
        <f>"("&amp;F10&amp;F11&amp;F12&amp;F13&amp;F14&amp;F15&amp;")"</f>
        <v>()</v>
      </c>
      <c r="H3" s="39">
        <v>30000000</v>
      </c>
      <c r="I3" s="39">
        <v>30000000</v>
      </c>
      <c r="J3" s="39">
        <v>30000000</v>
      </c>
      <c r="K3" s="39">
        <v>1000000</v>
      </c>
      <c r="M3" s="43">
        <v>1</v>
      </c>
      <c r="N3" s="201" t="s">
        <v>155</v>
      </c>
    </row>
    <row r="4" spans="2:14" ht="13.5">
      <c r="B4" s="40">
        <v>2</v>
      </c>
      <c r="C4" s="38" t="s">
        <v>108</v>
      </c>
      <c r="E4" s="43">
        <v>2</v>
      </c>
      <c r="F4" s="38" t="s">
        <v>143</v>
      </c>
      <c r="G4" s="38"/>
      <c r="H4" s="39">
        <v>10000000</v>
      </c>
      <c r="I4" s="39">
        <v>20000000</v>
      </c>
      <c r="J4" s="39">
        <v>30000000</v>
      </c>
      <c r="K4" s="39">
        <v>1000000</v>
      </c>
      <c r="M4" s="43">
        <v>2</v>
      </c>
      <c r="N4" s="38" t="s">
        <v>174</v>
      </c>
    </row>
    <row r="5" spans="5:14" ht="13.5">
      <c r="E5" s="43">
        <v>3</v>
      </c>
      <c r="F5" s="38" t="s">
        <v>96</v>
      </c>
      <c r="G5" s="38" t="s">
        <v>177</v>
      </c>
      <c r="H5" s="39">
        <v>5000000</v>
      </c>
      <c r="I5" s="39">
        <v>10000000</v>
      </c>
      <c r="J5" s="39">
        <v>15000000</v>
      </c>
      <c r="K5" s="39">
        <v>1000000</v>
      </c>
      <c r="M5" s="43">
        <v>3</v>
      </c>
      <c r="N5" s="38" t="s">
        <v>175</v>
      </c>
    </row>
    <row r="6" spans="5:11" ht="13.5">
      <c r="E6" s="43">
        <v>4</v>
      </c>
      <c r="F6" s="38" t="s">
        <v>96</v>
      </c>
      <c r="G6" s="38" t="s">
        <v>176</v>
      </c>
      <c r="H6" s="39">
        <v>5000000</v>
      </c>
      <c r="I6" s="39">
        <v>10000000</v>
      </c>
      <c r="J6" s="39">
        <v>15000000</v>
      </c>
      <c r="K6" s="39">
        <v>1000000</v>
      </c>
    </row>
    <row r="7" spans="5:7" ht="13.5">
      <c r="E7" s="45"/>
      <c r="G7" s="42"/>
    </row>
    <row r="8" spans="5:7" ht="13.5">
      <c r="E8" s="45"/>
      <c r="G8" s="42"/>
    </row>
    <row r="9" spans="5:7" ht="13.5">
      <c r="E9" s="205"/>
      <c r="F9" s="43" t="s">
        <v>99</v>
      </c>
      <c r="G9" s="42"/>
    </row>
    <row r="10" spans="5:7" ht="13.5">
      <c r="E10" s="205"/>
      <c r="F10" s="201">
        <f>IF('基本情報入力（使い方）'!J30=TRUE,"①監視","")</f>
      </c>
      <c r="G10" s="42"/>
    </row>
    <row r="11" spans="5:7" ht="13.5">
      <c r="E11" s="205"/>
      <c r="F11" s="201">
        <f>IF('基本情報入力（使い方）'!J31=TRUE,IF(F10="","①","・")&amp;"保守","")</f>
      </c>
      <c r="G11" s="42"/>
    </row>
    <row r="12" spans="5:7" ht="13.5">
      <c r="E12" s="205"/>
      <c r="F12" s="201">
        <f>IF('基本情報入力（使い方）'!J32=TRUE,IF(F10&amp;F11="","①","・")&amp;"制御","")</f>
      </c>
      <c r="G12" s="42"/>
    </row>
    <row r="13" spans="5:7" ht="13.5">
      <c r="E13" s="205"/>
      <c r="F13" s="201">
        <f>IF('基本情報入力（使い方）'!J33=TRUE,IF(F10&amp;F11&amp;F12="","①","・")&amp;"分析","")</f>
      </c>
      <c r="G13" s="42"/>
    </row>
    <row r="14" spans="5:6" ht="13.5">
      <c r="E14" s="205"/>
      <c r="F14" s="201">
        <f>IF('基本情報入力（使い方）'!J34=TRUE,IF(F10&amp;F11&amp;F12&amp;F13="","②","　②")&amp;"ＡＩ","")</f>
      </c>
    </row>
    <row r="15" spans="5:6" ht="13.5">
      <c r="E15" s="205"/>
      <c r="F15" s="201">
        <f>IF('基本情報入力（使い方）'!J35=TRUE,IF(F14="","　②","・")&amp;"ロボット","")</f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>
    <tabColor rgb="FFFFFF3B"/>
    <pageSetUpPr fitToPage="1"/>
  </sheetPr>
  <dimension ref="A1:BT122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.57421875" style="90" customWidth="1"/>
    <col min="2" max="2" width="11.57421875" style="90" customWidth="1"/>
    <col min="3" max="3" width="22.7109375" style="90" customWidth="1"/>
    <col min="4" max="4" width="8.140625" style="90" hidden="1" customWidth="1"/>
    <col min="5" max="5" width="16.57421875" style="90" customWidth="1"/>
    <col min="6" max="6" width="8.140625" style="90" hidden="1" customWidth="1"/>
    <col min="7" max="7" width="16.57421875" style="90" customWidth="1"/>
    <col min="8" max="8" width="4.8515625" style="90" hidden="1" customWidth="1"/>
    <col min="9" max="9" width="16.57421875" style="90" customWidth="1"/>
    <col min="10" max="10" width="5.140625" style="90" hidden="1" customWidth="1"/>
    <col min="11" max="11" width="16.57421875" style="90" customWidth="1"/>
    <col min="12" max="12" width="11.57421875" style="90" hidden="1" customWidth="1"/>
    <col min="13" max="13" width="16.57421875" style="90" customWidth="1"/>
    <col min="14" max="14" width="4.421875" style="90" hidden="1" customWidth="1"/>
    <col min="15" max="15" width="16.57421875" style="90" customWidth="1"/>
    <col min="16" max="16" width="7.00390625" style="90" hidden="1" customWidth="1"/>
    <col min="17" max="17" width="16.57421875" style="90" customWidth="1"/>
    <col min="18" max="18" width="7.421875" style="90" hidden="1" customWidth="1"/>
    <col min="19" max="19" width="16.57421875" style="90" customWidth="1"/>
    <col min="20" max="20" width="9.28125" style="90" hidden="1" customWidth="1"/>
    <col min="21" max="21" width="16.57421875" style="90" customWidth="1"/>
    <col min="22" max="22" width="9.8515625" style="90" customWidth="1"/>
    <col min="23" max="23" width="22.7109375" style="90" customWidth="1"/>
    <col min="24" max="24" width="12.7109375" style="90" customWidth="1"/>
    <col min="25" max="25" width="5.28125" style="90" customWidth="1"/>
    <col min="26" max="26" width="47.140625" style="90" bestFit="1" customWidth="1"/>
    <col min="27" max="27" width="25.421875" style="93" customWidth="1"/>
    <col min="28" max="28" width="18.57421875" style="93" customWidth="1"/>
    <col min="29" max="29" width="25.421875" style="93" customWidth="1"/>
    <col min="30" max="30" width="32.421875" style="93" customWidth="1"/>
    <col min="31" max="31" width="26.28125" style="90" customWidth="1"/>
    <col min="32" max="32" width="17.421875" style="90" customWidth="1"/>
    <col min="33" max="34" width="17.421875" style="180" customWidth="1"/>
    <col min="35" max="39" width="17.421875" style="90" customWidth="1"/>
    <col min="40" max="40" width="16.8515625" style="90" customWidth="1"/>
    <col min="41" max="42" width="21.8515625" style="90" customWidth="1"/>
    <col min="43" max="43" width="35.28125" style="90" customWidth="1"/>
    <col min="44" max="44" width="19.28125" style="90" customWidth="1"/>
    <col min="45" max="45" width="5.7109375" style="90" customWidth="1"/>
    <col min="46" max="46" width="35.28125" style="90" customWidth="1"/>
    <col min="47" max="47" width="19.28125" style="90" customWidth="1"/>
    <col min="48" max="48" width="5.7109375" style="90" customWidth="1"/>
    <col min="49" max="49" width="35.28125" style="90" customWidth="1"/>
    <col min="50" max="50" width="19.28125" style="90" customWidth="1"/>
    <col min="51" max="51" width="5.7109375" style="90" customWidth="1"/>
    <col min="52" max="52" width="35.28125" style="90" customWidth="1"/>
    <col min="53" max="53" width="19.28125" style="90" customWidth="1"/>
    <col min="54" max="54" width="5.7109375" style="90" customWidth="1"/>
    <col min="55" max="55" width="35.28125" style="90" customWidth="1"/>
    <col min="56" max="56" width="19.28125" style="90" customWidth="1"/>
    <col min="57" max="57" width="5.7109375" style="90" customWidth="1"/>
    <col min="58" max="59" width="11.140625" style="90" bestFit="1" customWidth="1"/>
    <col min="60" max="60" width="6.7109375" style="90" bestFit="1" customWidth="1"/>
    <col min="61" max="61" width="45.57421875" style="90" bestFit="1" customWidth="1"/>
    <col min="62" max="62" width="10.28125" style="90" bestFit="1" customWidth="1"/>
    <col min="63" max="63" width="9.421875" style="90" bestFit="1" customWidth="1"/>
    <col min="64" max="64" width="4.57421875" style="90" bestFit="1" customWidth="1"/>
    <col min="65" max="65" width="8.421875" style="90" bestFit="1" customWidth="1"/>
    <col min="66" max="66" width="4.57421875" style="90" bestFit="1" customWidth="1"/>
    <col min="67" max="67" width="15.421875" style="90" bestFit="1" customWidth="1"/>
    <col min="68" max="68" width="4.57421875" style="90" bestFit="1" customWidth="1"/>
    <col min="69" max="69" width="18.28125" style="90" bestFit="1" customWidth="1"/>
    <col min="70" max="70" width="6.8515625" style="90" bestFit="1" customWidth="1"/>
    <col min="71" max="71" width="14.00390625" style="90" customWidth="1"/>
    <col min="72" max="72" width="13.8515625" style="90" customWidth="1"/>
    <col min="73" max="73" width="17.28125" style="90" customWidth="1"/>
    <col min="74" max="16384" width="9.00390625" style="90" customWidth="1"/>
  </cols>
  <sheetData>
    <row r="1" spans="1:28" s="85" customFormat="1" ht="13.5">
      <c r="A1" s="84"/>
      <c r="M1" s="86"/>
      <c r="N1" s="87"/>
      <c r="P1" s="84"/>
      <c r="R1" s="84"/>
      <c r="X1" s="84"/>
      <c r="Y1" s="84"/>
      <c r="Z1" s="84"/>
      <c r="AB1" s="88"/>
    </row>
    <row r="2" spans="1:28" s="85" customFormat="1" ht="13.5">
      <c r="A2" s="84"/>
      <c r="B2" s="80"/>
      <c r="M2" s="86"/>
      <c r="N2" s="87"/>
      <c r="P2" s="84"/>
      <c r="R2" s="84"/>
      <c r="X2" s="84"/>
      <c r="Y2" s="84"/>
      <c r="Z2" s="84"/>
      <c r="AB2" s="88"/>
    </row>
    <row r="3" spans="1:40" s="85" customFormat="1" ht="24">
      <c r="A3" s="84"/>
      <c r="M3" s="86"/>
      <c r="N3" s="87"/>
      <c r="P3" s="84"/>
      <c r="R3" s="84"/>
      <c r="X3" s="84"/>
      <c r="Y3" s="84"/>
      <c r="Z3" s="84"/>
      <c r="AB3" s="88"/>
      <c r="AF3" s="198"/>
      <c r="AG3" s="198"/>
      <c r="AH3" s="198"/>
      <c r="AI3" s="198"/>
      <c r="AJ3" s="198"/>
      <c r="AN3" s="89"/>
    </row>
    <row r="4" spans="2:48" ht="24">
      <c r="B4" s="197" t="s">
        <v>188</v>
      </c>
      <c r="C4" s="92"/>
      <c r="D4" s="92"/>
      <c r="E4" s="92"/>
      <c r="F4" s="92"/>
      <c r="G4" s="93"/>
      <c r="H4" s="93"/>
      <c r="I4" s="93"/>
      <c r="J4" s="93"/>
      <c r="K4" s="93"/>
      <c r="L4" s="92"/>
      <c r="M4" s="92"/>
      <c r="N4" s="92"/>
      <c r="O4" s="93"/>
      <c r="P4" s="93"/>
      <c r="Q4" s="93"/>
      <c r="R4" s="93"/>
      <c r="S4" s="93"/>
      <c r="T4" s="93"/>
      <c r="U4" s="93"/>
      <c r="V4" s="93"/>
      <c r="W4" s="93"/>
      <c r="X4" s="93"/>
      <c r="AF4" s="198"/>
      <c r="AG4" s="198"/>
      <c r="AH4" s="198"/>
      <c r="AI4" s="198"/>
      <c r="AJ4" s="198"/>
      <c r="AK4" s="198"/>
      <c r="AL4" s="89"/>
      <c r="AM4" s="89"/>
      <c r="AV4" s="94"/>
    </row>
    <row r="5" spans="2:39" ht="24">
      <c r="B5" s="91"/>
      <c r="D5" s="525"/>
      <c r="E5" s="525"/>
      <c r="F5" s="525"/>
      <c r="G5" s="525"/>
      <c r="L5" s="525"/>
      <c r="M5" s="525"/>
      <c r="N5" s="525"/>
      <c r="O5" s="525"/>
      <c r="AA5" s="95"/>
      <c r="AB5" s="96"/>
      <c r="AC5" s="96"/>
      <c r="AD5" s="90"/>
      <c r="AF5" s="516" t="str">
        <f>"（事業者名　：　"&amp;'基本情報入力（使い方）'!C12&amp;")"</f>
        <v>（事業者名　：　)</v>
      </c>
      <c r="AG5" s="516"/>
      <c r="AH5" s="516"/>
      <c r="AI5" s="516"/>
      <c r="AJ5" s="516"/>
      <c r="AK5" s="516"/>
      <c r="AL5" s="89"/>
      <c r="AM5" s="89"/>
    </row>
    <row r="6" spans="2:71" s="85" customFormat="1" ht="24">
      <c r="B6" s="304"/>
      <c r="C6" s="305"/>
      <c r="D6" s="306"/>
      <c r="E6" s="306"/>
      <c r="F6" s="306"/>
      <c r="G6" s="306"/>
      <c r="H6" s="306"/>
      <c r="I6" s="306"/>
      <c r="J6" s="306"/>
      <c r="K6" s="306"/>
      <c r="L6" s="307"/>
      <c r="M6" s="308"/>
      <c r="N6" s="308"/>
      <c r="O6" s="308"/>
      <c r="P6" s="308"/>
      <c r="Q6" s="308"/>
      <c r="R6" s="308"/>
      <c r="S6" s="308"/>
      <c r="T6" s="308"/>
      <c r="U6" s="309" t="s">
        <v>189</v>
      </c>
      <c r="V6" s="98"/>
      <c r="W6" s="98"/>
      <c r="X6" s="99"/>
      <c r="Y6" s="90"/>
      <c r="Z6" s="90"/>
      <c r="AA6" s="502" t="s">
        <v>35</v>
      </c>
      <c r="AB6" s="100" t="s">
        <v>82</v>
      </c>
      <c r="AC6" s="101"/>
      <c r="AD6" s="102"/>
      <c r="AE6" s="90"/>
      <c r="AF6" s="523" t="s">
        <v>35</v>
      </c>
      <c r="AG6" s="517" t="s">
        <v>106</v>
      </c>
      <c r="AH6" s="518"/>
      <c r="AI6" s="518"/>
      <c r="AJ6" s="518"/>
      <c r="AK6" s="519"/>
      <c r="AL6" s="89"/>
      <c r="AM6" s="89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</row>
    <row r="7" spans="1:71" s="85" customFormat="1" ht="33" customHeight="1">
      <c r="A7" s="93"/>
      <c r="B7" s="541" t="s">
        <v>190</v>
      </c>
      <c r="C7" s="541"/>
      <c r="D7" s="542" t="str">
        <f>"（事業者名　：　"&amp;'基本情報入力（使い方）'!C12&amp;")　　"&amp;事業類型&amp;"　"&amp;AB18&amp;"  "&amp;AB19</f>
        <v>（事業者名　：　)　　革新的サービス　第四次産業革命型()  </v>
      </c>
      <c r="E7" s="542" t="e">
        <f>"（事業者名　：　"&amp;基本情報入力（使い方）!#REF!&amp;")　　"&amp;事業類型&amp;"　"&amp;AC32&amp;"  "&amp;AC33</f>
        <v>#REF!</v>
      </c>
      <c r="F7" s="542" t="e">
        <f>"（事業者名　：　"&amp;基本情報入力（使い方）!#REF!&amp;")　　"&amp;事業類型&amp;"　"&amp;AD32&amp;"  "&amp;AD33</f>
        <v>#REF!</v>
      </c>
      <c r="G7" s="542" t="e">
        <f>"（事業者名　：　"&amp;基本情報入力（使い方）!#REF!&amp;")　　"&amp;事業類型&amp;"　"&amp;AE32&amp;"  "&amp;AE33</f>
        <v>#REF!</v>
      </c>
      <c r="H7" s="542" t="e">
        <f>"（事業者名　：　"&amp;基本情報入力（使い方）!#REF!&amp;")　　"&amp;事業類型&amp;"　"&amp;AF32&amp;"  "&amp;AF33</f>
        <v>#REF!</v>
      </c>
      <c r="I7" s="542" t="e">
        <f>"（事業者名　：　"&amp;基本情報入力（使い方）!#REF!&amp;")　　"&amp;事業類型&amp;"　"&amp;AG32&amp;"  "&amp;AG33</f>
        <v>#REF!</v>
      </c>
      <c r="J7" s="542" t="e">
        <f>"（事業者名　：　"&amp;基本情報入力（使い方）!#REF!&amp;")　　"&amp;事業類型&amp;"　"&amp;AH32&amp;"  "&amp;AH33</f>
        <v>#REF!</v>
      </c>
      <c r="K7" s="542" t="e">
        <f>"（事業者名　：　"&amp;基本情報入力（使い方）!#REF!&amp;")　　"&amp;事業類型&amp;"　"&amp;AI32&amp;"  "&amp;AI33</f>
        <v>#REF!</v>
      </c>
      <c r="L7" s="542" t="e">
        <f>"（事業者名　：　"&amp;基本情報入力（使い方）!#REF!&amp;")　　"&amp;事業類型&amp;"　"&amp;AJ32&amp;"  "&amp;AJ33</f>
        <v>#REF!</v>
      </c>
      <c r="M7" s="542" t="e">
        <f>"（事業者名　：　"&amp;基本情報入力（使い方）!#REF!&amp;")　　"&amp;事業類型&amp;"　"&amp;AK32&amp;"  "&amp;AK33</f>
        <v>#REF!</v>
      </c>
      <c r="N7" s="542" t="e">
        <f>"（事業者名　：　"&amp;基本情報入力（使い方）!#REF!&amp;")　　"&amp;事業類型&amp;"　"&amp;AL32&amp;"  "&amp;AL33</f>
        <v>#REF!</v>
      </c>
      <c r="O7" s="542" t="e">
        <f>"（事業者名　：　"&amp;基本情報入力（使い方）!#REF!&amp;")　　"&amp;事業類型&amp;"　"&amp;AM32&amp;"  "&amp;AM33</f>
        <v>#REF!</v>
      </c>
      <c r="P7" s="542" t="e">
        <f>"（事業者名　：　"&amp;基本情報入力（使い方）!#REF!&amp;")　　"&amp;事業類型&amp;"　"&amp;AN32&amp;"  "&amp;AN33</f>
        <v>#REF!</v>
      </c>
      <c r="Q7" s="542" t="e">
        <f>"（事業者名　：　"&amp;基本情報入力（使い方）!#REF!&amp;")　　"&amp;事業類型&amp;"　"&amp;AO32&amp;"  "&amp;AO33</f>
        <v>#REF!</v>
      </c>
      <c r="R7" s="542" t="e">
        <f>"（事業者名　：　"&amp;基本情報入力（使い方）!#REF!&amp;")　　"&amp;事業類型&amp;"　"&amp;AP32&amp;"  "&amp;AP33</f>
        <v>#REF!</v>
      </c>
      <c r="S7" s="542" t="e">
        <f>"（事業者名　：　"&amp;基本情報入力（使い方）!#REF!&amp;")　　"&amp;事業類型&amp;"　"&amp;AQ32&amp;"  "&amp;AQ33</f>
        <v>#REF!</v>
      </c>
      <c r="T7" s="542" t="e">
        <f>"（事業者名　：　"&amp;基本情報入力（使い方）!#REF!&amp;")　　"&amp;事業類型&amp;"　"&amp;AR32&amp;"  "&amp;AR33</f>
        <v>#REF!</v>
      </c>
      <c r="U7" s="542" t="e">
        <f>"（事業者名　：　"&amp;基本情報入力（使い方）!#REF!&amp;")　　"&amp;事業類型&amp;"　"&amp;AS32&amp;"  "&amp;AS33</f>
        <v>#REF!</v>
      </c>
      <c r="V7" s="314"/>
      <c r="W7" s="123"/>
      <c r="X7" s="123"/>
      <c r="Y7" s="90"/>
      <c r="Z7" s="90"/>
      <c r="AA7" s="503"/>
      <c r="AB7" s="585" t="str">
        <f>事業類型&amp;":"&amp;$AB$18</f>
        <v>革新的サービス:第四次産業革命型()</v>
      </c>
      <c r="AC7" s="586"/>
      <c r="AD7" s="587"/>
      <c r="AE7" s="90"/>
      <c r="AF7" s="524"/>
      <c r="AG7" s="520"/>
      <c r="AH7" s="521"/>
      <c r="AI7" s="521"/>
      <c r="AJ7" s="521"/>
      <c r="AK7" s="522"/>
      <c r="AL7" s="89"/>
      <c r="AM7" s="89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</row>
    <row r="8" spans="2:37" ht="30" customHeight="1">
      <c r="B8" s="543" t="s">
        <v>191</v>
      </c>
      <c r="C8" s="544"/>
      <c r="D8" s="549" t="s">
        <v>192</v>
      </c>
      <c r="E8" s="550"/>
      <c r="F8" s="550"/>
      <c r="G8" s="550"/>
      <c r="H8" s="550"/>
      <c r="I8" s="550"/>
      <c r="J8" s="550"/>
      <c r="K8" s="551"/>
      <c r="L8" s="552" t="s">
        <v>193</v>
      </c>
      <c r="M8" s="550"/>
      <c r="N8" s="550"/>
      <c r="O8" s="550"/>
      <c r="P8" s="550"/>
      <c r="Q8" s="550"/>
      <c r="R8" s="550"/>
      <c r="S8" s="550"/>
      <c r="T8" s="550"/>
      <c r="U8" s="553"/>
      <c r="V8" s="314"/>
      <c r="W8" s="123"/>
      <c r="X8" s="123"/>
      <c r="AA8" s="103"/>
      <c r="AB8" s="100" t="s">
        <v>38</v>
      </c>
      <c r="AC8" s="104"/>
      <c r="AD8" s="105"/>
      <c r="AF8" s="106" t="s">
        <v>127</v>
      </c>
      <c r="AG8" s="526" t="s">
        <v>159</v>
      </c>
      <c r="AH8" s="527"/>
      <c r="AI8" s="527"/>
      <c r="AJ8" s="527"/>
      <c r="AK8" s="528"/>
    </row>
    <row r="9" spans="2:37" ht="30" customHeight="1">
      <c r="B9" s="545"/>
      <c r="C9" s="546"/>
      <c r="D9" s="310"/>
      <c r="E9" s="333" t="s">
        <v>206</v>
      </c>
      <c r="F9" s="361"/>
      <c r="G9" s="313"/>
      <c r="H9" s="554" t="s">
        <v>207</v>
      </c>
      <c r="I9" s="555"/>
      <c r="J9" s="554" t="s">
        <v>241</v>
      </c>
      <c r="K9" s="556"/>
      <c r="L9" s="311"/>
      <c r="M9" s="333" t="s">
        <v>206</v>
      </c>
      <c r="N9" s="361"/>
      <c r="O9" s="313"/>
      <c r="P9" s="312"/>
      <c r="Q9" s="313"/>
      <c r="R9" s="312"/>
      <c r="S9" s="312" t="s">
        <v>207</v>
      </c>
      <c r="T9" s="312"/>
      <c r="U9" s="334" t="s">
        <v>240</v>
      </c>
      <c r="V9" s="303"/>
      <c r="W9" s="303"/>
      <c r="X9" s="303"/>
      <c r="AA9" s="48" t="str">
        <f>BE27</f>
        <v>○</v>
      </c>
      <c r="AB9" s="112"/>
      <c r="AC9" s="113"/>
      <c r="AD9" s="76">
        <f>補助上限額</f>
        <v>30000000</v>
      </c>
      <c r="AF9" s="49" t="str">
        <f>IF(OR(AG28="×",AG29="×",AG33="×",AG30="×",AG34="×",AG35="×",AG36="×",AG32="×",AG31="×",AG37="×"),"×","○")</f>
        <v>○</v>
      </c>
      <c r="AG9" s="529"/>
      <c r="AH9" s="530"/>
      <c r="AI9" s="530"/>
      <c r="AJ9" s="530"/>
      <c r="AK9" s="531"/>
    </row>
    <row r="10" spans="2:39" ht="30" customHeight="1">
      <c r="B10" s="545"/>
      <c r="C10" s="546"/>
      <c r="D10" s="557" t="s">
        <v>194</v>
      </c>
      <c r="E10" s="558"/>
      <c r="F10" s="558"/>
      <c r="G10" s="559"/>
      <c r="H10" s="560" t="s">
        <v>79</v>
      </c>
      <c r="I10" s="561"/>
      <c r="J10" s="573" t="s">
        <v>195</v>
      </c>
      <c r="K10" s="574"/>
      <c r="L10" s="575" t="s">
        <v>77</v>
      </c>
      <c r="M10" s="576"/>
      <c r="N10" s="560" t="s">
        <v>78</v>
      </c>
      <c r="O10" s="561"/>
      <c r="P10" s="577" t="s">
        <v>196</v>
      </c>
      <c r="Q10" s="578"/>
      <c r="R10" s="578"/>
      <c r="S10" s="579"/>
      <c r="T10" s="577" t="s">
        <v>197</v>
      </c>
      <c r="U10" s="579"/>
      <c r="V10" s="303"/>
      <c r="W10" s="303"/>
      <c r="X10" s="303"/>
      <c r="AA10" s="103"/>
      <c r="AB10" s="100" t="s">
        <v>109</v>
      </c>
      <c r="AC10" s="104"/>
      <c r="AD10" s="105"/>
      <c r="AF10" s="121" t="s">
        <v>128</v>
      </c>
      <c r="AG10" s="532" t="s">
        <v>126</v>
      </c>
      <c r="AH10" s="533"/>
      <c r="AI10" s="533"/>
      <c r="AJ10" s="533"/>
      <c r="AK10" s="534"/>
      <c r="AL10" s="122"/>
      <c r="AM10" s="122"/>
    </row>
    <row r="11" spans="2:39" ht="30" customHeight="1">
      <c r="B11" s="547"/>
      <c r="C11" s="548"/>
      <c r="D11" s="568" t="s">
        <v>198</v>
      </c>
      <c r="E11" s="569"/>
      <c r="F11" s="568" t="s">
        <v>199</v>
      </c>
      <c r="G11" s="569"/>
      <c r="H11" s="568" t="s">
        <v>200</v>
      </c>
      <c r="I11" s="569"/>
      <c r="J11" s="588" t="s">
        <v>201</v>
      </c>
      <c r="K11" s="589"/>
      <c r="L11" s="590" t="s">
        <v>202</v>
      </c>
      <c r="M11" s="591"/>
      <c r="N11" s="568" t="s">
        <v>203</v>
      </c>
      <c r="O11" s="569"/>
      <c r="P11" s="572" t="s">
        <v>204</v>
      </c>
      <c r="Q11" s="572"/>
      <c r="R11" s="572" t="s">
        <v>205</v>
      </c>
      <c r="S11" s="572"/>
      <c r="T11" s="568" t="s">
        <v>201</v>
      </c>
      <c r="U11" s="569"/>
      <c r="V11" s="303"/>
      <c r="W11" s="303"/>
      <c r="X11" s="303"/>
      <c r="AA11" s="50" t="str">
        <f>BE28</f>
        <v>×</v>
      </c>
      <c r="AB11" s="112"/>
      <c r="AC11" s="113"/>
      <c r="AD11" s="76">
        <f>補助下限額</f>
        <v>1000000</v>
      </c>
      <c r="AF11" s="49" t="str">
        <f>IF(OR(AH28="×",AH29="×",AH33="×",AH30="×",AH34="×",AH35="×",AH36="×",AH32="×",AH31="×",AH37="×"),"×","○")</f>
        <v>○</v>
      </c>
      <c r="AG11" s="535"/>
      <c r="AH11" s="536"/>
      <c r="AI11" s="536"/>
      <c r="AJ11" s="536"/>
      <c r="AK11" s="537"/>
      <c r="AL11" s="51"/>
      <c r="AM11" s="51"/>
    </row>
    <row r="12" spans="1:40" ht="30" customHeight="1">
      <c r="A12" s="98"/>
      <c r="B12" s="570" t="s">
        <v>123</v>
      </c>
      <c r="C12" s="571"/>
      <c r="D12" s="107"/>
      <c r="E12" s="346"/>
      <c r="F12" s="347"/>
      <c r="G12" s="348"/>
      <c r="H12" s="349"/>
      <c r="I12" s="348"/>
      <c r="J12" s="349"/>
      <c r="K12" s="350"/>
      <c r="L12" s="107"/>
      <c r="M12" s="108">
        <f>'機械装置費（50万円以上）'!K23</f>
        <v>0</v>
      </c>
      <c r="N12" s="109"/>
      <c r="O12" s="110">
        <f>'機械装置費（50万円以上）'!L23</f>
        <v>0</v>
      </c>
      <c r="P12" s="111"/>
      <c r="Q12" s="110">
        <f>'機械装置費（50万円以上）'!M23</f>
        <v>0</v>
      </c>
      <c r="R12" s="111"/>
      <c r="S12" s="348"/>
      <c r="T12" s="111">
        <f aca="true" t="shared" si="0" ref="T12:T21">IF(U12&gt;Q12*2/3,"×","")</f>
      </c>
      <c r="U12" s="365">
        <f>AD28</f>
        <v>0</v>
      </c>
      <c r="V12" s="119"/>
      <c r="W12" s="123"/>
      <c r="X12" s="123"/>
      <c r="AF12" s="124" t="s">
        <v>129</v>
      </c>
      <c r="AG12" s="481" t="s">
        <v>136</v>
      </c>
      <c r="AH12" s="482"/>
      <c r="AI12" s="482"/>
      <c r="AJ12" s="482"/>
      <c r="AK12" s="483"/>
      <c r="AN12" s="51"/>
    </row>
    <row r="13" spans="2:42" ht="30" customHeight="1">
      <c r="B13" s="466" t="s">
        <v>124</v>
      </c>
      <c r="C13" s="467"/>
      <c r="D13" s="114"/>
      <c r="E13" s="351"/>
      <c r="F13" s="352"/>
      <c r="G13" s="353"/>
      <c r="H13" s="354"/>
      <c r="I13" s="353"/>
      <c r="J13" s="354"/>
      <c r="K13" s="355"/>
      <c r="L13" s="114"/>
      <c r="M13" s="115">
        <f>'機械装置費（50万円未満）'!K23</f>
        <v>0</v>
      </c>
      <c r="N13" s="116"/>
      <c r="O13" s="117">
        <f>'機械装置費（50万円未満）'!L23</f>
        <v>0</v>
      </c>
      <c r="P13" s="118"/>
      <c r="Q13" s="117">
        <f>'機械装置費（50万円未満）'!M23</f>
        <v>0</v>
      </c>
      <c r="R13" s="118"/>
      <c r="S13" s="353"/>
      <c r="T13" s="118">
        <f t="shared" si="0"/>
      </c>
      <c r="U13" s="366">
        <f aca="true" t="shared" si="1" ref="U13:U21">AD29</f>
        <v>0</v>
      </c>
      <c r="V13" s="119"/>
      <c r="W13" s="120"/>
      <c r="X13" s="315"/>
      <c r="AE13" s="93"/>
      <c r="AF13" s="48" t="str">
        <f>IF(OR(AI28="×",AI29="×",AI33="×",AI30="×",AI34="×",AI35="×",AI36="×",AI32="×",AI31="×",AI37="×"),"×",BE29)</f>
        <v>×</v>
      </c>
      <c r="AG13" s="538" t="str">
        <f>"("&amp;BC29&amp;")"</f>
        <v>(機械装置費で補助対象経費にして単価５０万円以上の設備投資が必要)</v>
      </c>
      <c r="AH13" s="539"/>
      <c r="AI13" s="539"/>
      <c r="AJ13" s="539"/>
      <c r="AK13" s="540"/>
      <c r="AN13" s="51"/>
      <c r="AO13" s="93"/>
      <c r="AP13" s="93"/>
    </row>
    <row r="14" spans="2:40" ht="30" customHeight="1" thickBot="1">
      <c r="B14" s="466" t="s">
        <v>25</v>
      </c>
      <c r="C14" s="467"/>
      <c r="D14" s="114"/>
      <c r="E14" s="351"/>
      <c r="F14" s="352"/>
      <c r="G14" s="353"/>
      <c r="H14" s="354"/>
      <c r="I14" s="353"/>
      <c r="J14" s="354"/>
      <c r="K14" s="355"/>
      <c r="L14" s="114"/>
      <c r="M14" s="115">
        <f>'技術導入費'!K23</f>
        <v>0</v>
      </c>
      <c r="N14" s="116"/>
      <c r="O14" s="117">
        <f>'技術導入費'!L23</f>
        <v>0</v>
      </c>
      <c r="P14" s="118"/>
      <c r="Q14" s="117">
        <f>'技術導入費'!M23</f>
        <v>0</v>
      </c>
      <c r="R14" s="118"/>
      <c r="S14" s="353"/>
      <c r="T14" s="118">
        <f t="shared" si="0"/>
      </c>
      <c r="U14" s="366">
        <f t="shared" si="1"/>
        <v>0</v>
      </c>
      <c r="V14" s="120"/>
      <c r="AA14" s="65" t="s">
        <v>53</v>
      </c>
      <c r="AB14" s="66"/>
      <c r="AC14" s="66"/>
      <c r="AD14" s="187"/>
      <c r="AE14" s="93"/>
      <c r="AF14" s="121" t="s">
        <v>131</v>
      </c>
      <c r="AG14" s="532" t="s">
        <v>130</v>
      </c>
      <c r="AH14" s="533"/>
      <c r="AI14" s="533"/>
      <c r="AJ14" s="533"/>
      <c r="AK14" s="534"/>
      <c r="AL14" s="51"/>
      <c r="AM14" s="51"/>
      <c r="AN14" s="93"/>
    </row>
    <row r="15" spans="2:40" ht="30" customHeight="1" thickTop="1">
      <c r="B15" s="466" t="s">
        <v>73</v>
      </c>
      <c r="C15" s="467"/>
      <c r="D15" s="114"/>
      <c r="E15" s="351"/>
      <c r="F15" s="352"/>
      <c r="G15" s="353"/>
      <c r="H15" s="354"/>
      <c r="I15" s="353"/>
      <c r="J15" s="354"/>
      <c r="K15" s="355"/>
      <c r="L15" s="114"/>
      <c r="M15" s="115">
        <f>'専門家経費'!K23</f>
        <v>0</v>
      </c>
      <c r="N15" s="116"/>
      <c r="O15" s="117">
        <f>'専門家経費'!L23</f>
        <v>0</v>
      </c>
      <c r="P15" s="118"/>
      <c r="Q15" s="117">
        <f>'専門家経費'!M23</f>
        <v>0</v>
      </c>
      <c r="R15" s="118"/>
      <c r="S15" s="353"/>
      <c r="T15" s="118">
        <f t="shared" si="0"/>
      </c>
      <c r="U15" s="366">
        <f t="shared" si="1"/>
        <v>0</v>
      </c>
      <c r="V15" s="123"/>
      <c r="AA15" s="72" t="s">
        <v>54</v>
      </c>
      <c r="AB15" s="581" t="s">
        <v>46</v>
      </c>
      <c r="AC15" s="582"/>
      <c r="AD15" s="583"/>
      <c r="AE15" s="93"/>
      <c r="AF15" s="49" t="str">
        <f>IF(OR(AJ28="×",AJ29="×",AJ33="×",AJ30="×",AJ34="×",AJ35="×",AJ36="×",AJ32="×",AJ31="×",AJ37="×"),"×",BE30)</f>
        <v>○</v>
      </c>
      <c r="AG15" s="538" t="str">
        <f>"("&amp;BC30&amp;")"</f>
        <v>(機械装置費以外の経費の補助金交付申請額は５００万円以下)</v>
      </c>
      <c r="AH15" s="539"/>
      <c r="AI15" s="539"/>
      <c r="AJ15" s="539"/>
      <c r="AK15" s="540"/>
      <c r="AL15" s="51"/>
      <c r="AM15" s="51"/>
      <c r="AN15" s="93"/>
    </row>
    <row r="16" spans="1:72" s="93" customFormat="1" ht="30" customHeight="1">
      <c r="A16" s="90"/>
      <c r="B16" s="466" t="s">
        <v>28</v>
      </c>
      <c r="C16" s="467"/>
      <c r="D16" s="114"/>
      <c r="E16" s="351"/>
      <c r="F16" s="352"/>
      <c r="G16" s="353"/>
      <c r="H16" s="354"/>
      <c r="I16" s="353"/>
      <c r="J16" s="354"/>
      <c r="K16" s="355"/>
      <c r="L16" s="114"/>
      <c r="M16" s="115">
        <f>'運搬費'!K23</f>
        <v>0</v>
      </c>
      <c r="N16" s="116"/>
      <c r="O16" s="117">
        <f>'運搬費'!L23</f>
        <v>0</v>
      </c>
      <c r="P16" s="118"/>
      <c r="Q16" s="117">
        <f>'運搬費'!M23</f>
        <v>0</v>
      </c>
      <c r="R16" s="118"/>
      <c r="S16" s="353"/>
      <c r="T16" s="118">
        <f t="shared" si="0"/>
      </c>
      <c r="U16" s="366">
        <f t="shared" si="1"/>
        <v>0</v>
      </c>
      <c r="V16" s="123"/>
      <c r="AA16" s="73" t="s">
        <v>55</v>
      </c>
      <c r="AB16" s="485">
        <v>0.08</v>
      </c>
      <c r="AC16" s="486"/>
      <c r="AD16" s="487"/>
      <c r="AF16" s="121" t="s">
        <v>135</v>
      </c>
      <c r="AG16" s="526" t="s">
        <v>121</v>
      </c>
      <c r="AH16" s="527"/>
      <c r="AI16" s="527"/>
      <c r="AJ16" s="527"/>
      <c r="AK16" s="528"/>
      <c r="AL16" s="51"/>
      <c r="AM16" s="51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T16" s="125"/>
    </row>
    <row r="17" spans="1:64" s="93" customFormat="1" ht="30" customHeight="1">
      <c r="A17" s="90"/>
      <c r="B17" s="466" t="s">
        <v>111</v>
      </c>
      <c r="C17" s="467"/>
      <c r="D17" s="114"/>
      <c r="E17" s="351"/>
      <c r="F17" s="352"/>
      <c r="G17" s="353"/>
      <c r="H17" s="354"/>
      <c r="I17" s="353"/>
      <c r="J17" s="354"/>
      <c r="K17" s="355"/>
      <c r="L17" s="114"/>
      <c r="M17" s="115">
        <f>'原材料費'!K23</f>
        <v>0</v>
      </c>
      <c r="N17" s="116"/>
      <c r="O17" s="117">
        <f>'原材料費'!L23</f>
        <v>0</v>
      </c>
      <c r="P17" s="118"/>
      <c r="Q17" s="117">
        <f>'原材料費'!M23</f>
        <v>0</v>
      </c>
      <c r="R17" s="118"/>
      <c r="S17" s="353"/>
      <c r="T17" s="118">
        <f t="shared" si="0"/>
      </c>
      <c r="U17" s="366">
        <f t="shared" si="1"/>
        <v>0</v>
      </c>
      <c r="V17" s="123"/>
      <c r="AA17" s="74" t="s">
        <v>56</v>
      </c>
      <c r="AB17" s="468" t="str">
        <f>VLOOKUP('基本情報入力（使い方）'!J16,'設定'!B:C,2)</f>
        <v>革新的サービス</v>
      </c>
      <c r="AC17" s="469"/>
      <c r="AD17" s="470"/>
      <c r="AF17" s="49" t="str">
        <f>IF(OR(AK28="×",AK29="×",AK33="×",AK30="×",AK34="×",AK35="×",AK36="×",AK32="×",AK31="×",AK37="×"),"×",BE31)</f>
        <v> </v>
      </c>
      <c r="AG17" s="529"/>
      <c r="AH17" s="530"/>
      <c r="AI17" s="530"/>
      <c r="AJ17" s="530"/>
      <c r="AK17" s="531"/>
      <c r="AL17" s="90"/>
      <c r="AM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L17" s="125"/>
    </row>
    <row r="18" spans="1:64" s="93" customFormat="1" ht="30" customHeight="1">
      <c r="A18" s="90"/>
      <c r="B18" s="466" t="s">
        <v>112</v>
      </c>
      <c r="C18" s="467"/>
      <c r="D18" s="114"/>
      <c r="E18" s="351"/>
      <c r="F18" s="352"/>
      <c r="G18" s="353"/>
      <c r="H18" s="354"/>
      <c r="I18" s="353"/>
      <c r="J18" s="354"/>
      <c r="K18" s="355"/>
      <c r="L18" s="114"/>
      <c r="M18" s="115">
        <f>'外注加工費'!K23</f>
        <v>0</v>
      </c>
      <c r="N18" s="116"/>
      <c r="O18" s="117">
        <f>'外注加工費'!L23</f>
        <v>0</v>
      </c>
      <c r="P18" s="118">
        <f>IF(OR(Q18=0,Q18=""),"",IF(BE31="○","",BE31))</f>
      </c>
      <c r="Q18" s="117">
        <f>'外注加工費'!M23</f>
        <v>0</v>
      </c>
      <c r="R18" s="118"/>
      <c r="S18" s="353"/>
      <c r="T18" s="118">
        <f t="shared" si="0"/>
      </c>
      <c r="U18" s="366">
        <f t="shared" si="1"/>
        <v>0</v>
      </c>
      <c r="V18" s="123"/>
      <c r="AA18" s="74"/>
      <c r="AB18" s="468" t="str">
        <f>VLOOKUP('基本情報入力（使い方）'!J22,'設定'!E:H,2)&amp;VLOOKUP('基本情報入力（使い方）'!J22,'設定'!E:H,3)</f>
        <v>第四次産業革命型()</v>
      </c>
      <c r="AC18" s="469"/>
      <c r="AD18" s="470"/>
      <c r="AF18" s="121" t="s">
        <v>156</v>
      </c>
      <c r="AG18" s="504" t="s">
        <v>158</v>
      </c>
      <c r="AH18" s="505"/>
      <c r="AI18" s="505"/>
      <c r="AJ18" s="505"/>
      <c r="AK18" s="506"/>
      <c r="AL18" s="51"/>
      <c r="AM18" s="51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L18" s="125"/>
    </row>
    <row r="19" spans="1:63" s="93" customFormat="1" ht="30" customHeight="1">
      <c r="A19" s="90"/>
      <c r="B19" s="466" t="s">
        <v>113</v>
      </c>
      <c r="C19" s="467"/>
      <c r="D19" s="114"/>
      <c r="E19" s="351"/>
      <c r="F19" s="352"/>
      <c r="G19" s="353"/>
      <c r="H19" s="354"/>
      <c r="I19" s="353"/>
      <c r="J19" s="354"/>
      <c r="K19" s="355"/>
      <c r="L19" s="114"/>
      <c r="M19" s="115">
        <f>'委託費'!K23</f>
        <v>0</v>
      </c>
      <c r="N19" s="116"/>
      <c r="O19" s="117">
        <f>'委託費'!L23</f>
        <v>0</v>
      </c>
      <c r="P19" s="118">
        <f>IF(OR(Q19=0,Q19=""),"",IF(BE32="○","",BE32))</f>
      </c>
      <c r="Q19" s="117">
        <f>'委託費'!M23</f>
        <v>0</v>
      </c>
      <c r="R19" s="118"/>
      <c r="S19" s="353"/>
      <c r="T19" s="118">
        <f t="shared" si="0"/>
      </c>
      <c r="U19" s="366">
        <f t="shared" si="1"/>
        <v>0</v>
      </c>
      <c r="V19" s="123"/>
      <c r="AA19" s="74"/>
      <c r="AB19" s="468">
        <f>IF('基本情報入力（使い方）'!J22=1,"",VLOOKUP('基本情報入力（使い方）'!K30,'設定'!M:N,2))</f>
      </c>
      <c r="AC19" s="469"/>
      <c r="AD19" s="470"/>
      <c r="AF19" s="49" t="str">
        <f>IF(OR('基本情報入力（使い方）'!E40="",'基本情報入力（使い方）'!E40=0),"×",IF(OR(I22&gt;AG19,S22&gt;AG19),"×","○"))</f>
        <v>×</v>
      </c>
      <c r="AG19" s="507" t="str">
        <f>IF(OR('基本情報入力（使い方）'!E40="",'基本情報入力（使い方）'!E40=0),"基本情報入力（使い方）の５で総額を入力してください",'基本情報入力（使い方）'!E40)</f>
        <v>基本情報入力（使い方）の５で総額を入力してください</v>
      </c>
      <c r="AH19" s="508"/>
      <c r="AI19" s="508"/>
      <c r="AJ19" s="508"/>
      <c r="AK19" s="509"/>
      <c r="AL19" s="51"/>
      <c r="AM19" s="51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K19" s="125"/>
    </row>
    <row r="20" spans="1:63" s="93" customFormat="1" ht="30" customHeight="1">
      <c r="A20" s="90"/>
      <c r="B20" s="466" t="s">
        <v>114</v>
      </c>
      <c r="C20" s="467"/>
      <c r="D20" s="114"/>
      <c r="E20" s="351"/>
      <c r="F20" s="352"/>
      <c r="G20" s="353"/>
      <c r="H20" s="354"/>
      <c r="I20" s="353"/>
      <c r="J20" s="354"/>
      <c r="K20" s="355"/>
      <c r="L20" s="114"/>
      <c r="M20" s="115">
        <f>'知的財産権等関連経費'!K23</f>
        <v>0</v>
      </c>
      <c r="N20" s="116"/>
      <c r="O20" s="117">
        <f>'知的財産権等関連経費'!L23</f>
        <v>0</v>
      </c>
      <c r="P20" s="118">
        <f>IF(OR(Q20=0,Q20=""),"",IF(BE34="○","",BE34))</f>
      </c>
      <c r="Q20" s="117">
        <f>'知的財産権等関連経費'!M23</f>
        <v>0</v>
      </c>
      <c r="R20" s="118"/>
      <c r="S20" s="353"/>
      <c r="T20" s="118">
        <f t="shared" si="0"/>
      </c>
      <c r="U20" s="366">
        <f t="shared" si="1"/>
        <v>0</v>
      </c>
      <c r="V20" s="123"/>
      <c r="AA20" s="74" t="s">
        <v>57</v>
      </c>
      <c r="AB20" s="491">
        <f>IF('基本情報入力（使い方）'!K30=1,VLOOKUP('基本情報入力（使い方）'!J22,'設定'!E:J,4),IF('基本情報入力（使い方）'!K30=2,VLOOKUP('基本情報入力（使い方）'!J22,'設定'!E:J,5),VLOOKUP('基本情報入力（使い方）'!J22,'設定'!E:J,6)))</f>
        <v>30000000</v>
      </c>
      <c r="AC20" s="492"/>
      <c r="AD20" s="267" t="s">
        <v>139</v>
      </c>
      <c r="AE20" s="90"/>
      <c r="AF20" s="121" t="s">
        <v>157</v>
      </c>
      <c r="AG20" s="504" t="s">
        <v>160</v>
      </c>
      <c r="AH20" s="505"/>
      <c r="AI20" s="505"/>
      <c r="AJ20" s="505"/>
      <c r="AK20" s="506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K20" s="125"/>
    </row>
    <row r="21" spans="1:64" s="93" customFormat="1" ht="30" customHeight="1" thickBot="1">
      <c r="A21" s="90"/>
      <c r="B21" s="566" t="s">
        <v>115</v>
      </c>
      <c r="C21" s="567"/>
      <c r="D21" s="126"/>
      <c r="E21" s="356"/>
      <c r="F21" s="357"/>
      <c r="G21" s="358"/>
      <c r="H21" s="359"/>
      <c r="I21" s="358"/>
      <c r="J21" s="359"/>
      <c r="K21" s="360"/>
      <c r="L21" s="126"/>
      <c r="M21" s="127">
        <f>'クラウド利用費'!K23</f>
        <v>0</v>
      </c>
      <c r="N21" s="128"/>
      <c r="O21" s="129">
        <f>'クラウド利用費'!L23</f>
        <v>0</v>
      </c>
      <c r="P21" s="130"/>
      <c r="Q21" s="129">
        <f>'クラウド利用費'!M23</f>
        <v>0</v>
      </c>
      <c r="R21" s="130"/>
      <c r="S21" s="358"/>
      <c r="T21" s="130">
        <f t="shared" si="0"/>
      </c>
      <c r="U21" s="367">
        <f t="shared" si="1"/>
        <v>0</v>
      </c>
      <c r="V21" s="192"/>
      <c r="AA21" s="75" t="s">
        <v>109</v>
      </c>
      <c r="AB21" s="489">
        <f>VLOOKUP('基本情報入力（使い方）'!J22,'設定'!E:K,7)</f>
        <v>1000000</v>
      </c>
      <c r="AC21" s="490"/>
      <c r="AD21" s="195" t="s">
        <v>139</v>
      </c>
      <c r="AE21" s="90"/>
      <c r="AF21" s="49" t="str">
        <f>IF(OR('基本情報入力（使い方）'!E41="",'基本情報入力（使い方）'!E41=0),"×",IF(OR(U22&gt;AG21,K22&gt;AG21),"×","○"))</f>
        <v>×</v>
      </c>
      <c r="AG21" s="478" t="str">
        <f>IF(OR('基本情報入力（使い方）'!E41="",'基本情報入力（使い方）'!E41=0),"基本情報入力（使い方）の５で総額を入力してください",'基本情報入力（使い方）'!E41)</f>
        <v>基本情報入力（使い方）の５で総額を入力してください</v>
      </c>
      <c r="AH21" s="479"/>
      <c r="AI21" s="479"/>
      <c r="AJ21" s="479"/>
      <c r="AK21" s="480"/>
      <c r="AL21" s="51"/>
      <c r="AM21" s="51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L21" s="125"/>
    </row>
    <row r="22" spans="1:64" s="93" customFormat="1" ht="20.25" customHeight="1" thickTop="1">
      <c r="A22" s="90"/>
      <c r="B22" s="562" t="s">
        <v>58</v>
      </c>
      <c r="C22" s="563"/>
      <c r="D22" s="322" t="s">
        <v>211</v>
      </c>
      <c r="E22" s="316">
        <f>SUM(E12:E21)</f>
        <v>0</v>
      </c>
      <c r="F22" s="316"/>
      <c r="G22" s="316">
        <f>SUM(G12:G21)</f>
        <v>0</v>
      </c>
      <c r="H22" s="317" t="str">
        <f>IF(OR('基本情報入力（使い方）'!E40="",'基本情報入力（使い方）'!E40=0),"×",IF(I22&gt;AG19,"×","○"))</f>
        <v>×</v>
      </c>
      <c r="I22" s="316">
        <f>SUM(I12:I21)</f>
        <v>0</v>
      </c>
      <c r="J22" s="317" t="str">
        <f>IF(OR('基本情報入力（使い方）'!E41="",'基本情報入力（使い方）'!E41=0),"×",IF(K22&gt;AG21,"×","○"))</f>
        <v>×</v>
      </c>
      <c r="K22" s="318">
        <f>SUM(K12:K21)</f>
        <v>0</v>
      </c>
      <c r="L22" s="323" t="s">
        <v>208</v>
      </c>
      <c r="M22" s="324">
        <f>SUM(M12:M21)</f>
        <v>0</v>
      </c>
      <c r="N22" s="316"/>
      <c r="O22" s="316">
        <f>SUM(O12:O21)</f>
        <v>0</v>
      </c>
      <c r="P22" s="325"/>
      <c r="Q22" s="316">
        <f>SUM(Q12:Q21)</f>
        <v>0</v>
      </c>
      <c r="R22" s="325" t="str">
        <f>IF(OR('基本情報入力（使い方）'!E40="",'基本情報入力（使い方）'!E40=0),"×",IF(S22&gt;AG19,"×","○"))</f>
        <v>×</v>
      </c>
      <c r="S22" s="316">
        <f>SUM(S12:S21)</f>
        <v>0</v>
      </c>
      <c r="T22" s="325" t="str">
        <f>IF(OR('基本情報入力（使い方）'!E41="",'基本情報入力（使い方）'!E41=0),"×",IF(U22&gt;AG21,"×","○"))</f>
        <v>×</v>
      </c>
      <c r="U22" s="316">
        <f>SUM(U12:U21)</f>
        <v>0</v>
      </c>
      <c r="V22" s="303"/>
      <c r="W22" s="303"/>
      <c r="X22" s="303"/>
      <c r="Y22" s="90"/>
      <c r="Z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L22" s="125"/>
    </row>
    <row r="23" spans="1:64" s="93" customFormat="1" ht="30" customHeight="1">
      <c r="A23" s="90"/>
      <c r="B23" s="564"/>
      <c r="C23" s="565"/>
      <c r="D23" s="196"/>
      <c r="E23" s="319"/>
      <c r="F23" s="319"/>
      <c r="G23" s="319"/>
      <c r="H23" s="319"/>
      <c r="I23" s="320" t="s">
        <v>209</v>
      </c>
      <c r="J23" s="319"/>
      <c r="K23" s="321"/>
      <c r="L23" s="326"/>
      <c r="M23" s="327"/>
      <c r="N23" s="319"/>
      <c r="O23" s="319"/>
      <c r="P23" s="319"/>
      <c r="Q23" s="320" t="s">
        <v>210</v>
      </c>
      <c r="R23" s="319"/>
      <c r="S23" s="328"/>
      <c r="T23" s="319"/>
      <c r="U23" s="319"/>
      <c r="V23" s="63"/>
      <c r="W23" s="63"/>
      <c r="X23" s="192"/>
      <c r="Y23" s="90"/>
      <c r="Z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L23" s="125"/>
    </row>
    <row r="24" spans="3:41" ht="30" customHeight="1" thickBot="1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63"/>
      <c r="N24" s="63"/>
      <c r="O24" s="580">
        <f>'基本情報入力（使い方）'!E41</f>
        <v>0</v>
      </c>
      <c r="P24" s="580"/>
      <c r="Q24" s="580"/>
      <c r="R24" s="580"/>
      <c r="S24" s="580"/>
      <c r="T24" s="580"/>
      <c r="U24" s="580"/>
      <c r="V24" s="192"/>
      <c r="W24" s="192"/>
      <c r="X24" s="64"/>
      <c r="Z24" s="131"/>
      <c r="AA24" s="133" t="s">
        <v>60</v>
      </c>
      <c r="AB24" s="134"/>
      <c r="AC24" s="134"/>
      <c r="AD24" s="135"/>
      <c r="AE24" s="136"/>
      <c r="AF24" s="137"/>
      <c r="AG24" s="138"/>
      <c r="AH24" s="137"/>
      <c r="AI24" s="137"/>
      <c r="AJ24" s="266"/>
      <c r="AO24" s="139"/>
    </row>
    <row r="25" spans="1:57" s="98" customFormat="1" ht="30" customHeight="1" thickTop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192"/>
      <c r="W25" s="192"/>
      <c r="X25" s="192"/>
      <c r="Y25" s="90"/>
      <c r="Z25" s="85"/>
      <c r="AA25" s="140" t="s">
        <v>19</v>
      </c>
      <c r="AB25" s="499" t="s">
        <v>34</v>
      </c>
      <c r="AC25" s="140" t="s">
        <v>19</v>
      </c>
      <c r="AD25" s="140" t="s">
        <v>19</v>
      </c>
      <c r="AE25" s="513" t="s">
        <v>47</v>
      </c>
      <c r="AF25" s="475" t="s">
        <v>35</v>
      </c>
      <c r="AG25" s="459" t="s">
        <v>86</v>
      </c>
      <c r="AH25" s="459" t="s">
        <v>87</v>
      </c>
      <c r="AI25" s="459" t="s">
        <v>88</v>
      </c>
      <c r="AJ25" s="459" t="s">
        <v>131</v>
      </c>
      <c r="AK25" s="459" t="s">
        <v>135</v>
      </c>
      <c r="AL25" s="459" t="s">
        <v>179</v>
      </c>
      <c r="AM25" s="510" t="s">
        <v>180</v>
      </c>
      <c r="AN25" s="496" t="s">
        <v>52</v>
      </c>
      <c r="AO25" s="141"/>
      <c r="AP25" s="456" t="s">
        <v>122</v>
      </c>
      <c r="AQ25" s="474" t="s">
        <v>140</v>
      </c>
      <c r="AR25" s="472"/>
      <c r="AS25" s="473"/>
      <c r="AT25" s="471" t="s">
        <v>141</v>
      </c>
      <c r="AU25" s="472"/>
      <c r="AV25" s="473"/>
      <c r="AW25" s="464" t="s">
        <v>149</v>
      </c>
      <c r="AX25" s="464"/>
      <c r="AY25" s="464"/>
      <c r="AZ25" s="464" t="s">
        <v>150</v>
      </c>
      <c r="BA25" s="464"/>
      <c r="BB25" s="465"/>
      <c r="BC25" s="462" t="s">
        <v>103</v>
      </c>
      <c r="BD25" s="462"/>
      <c r="BE25" s="463"/>
    </row>
    <row r="26" spans="26:57" ht="36.75" customHeight="1" thickBot="1">
      <c r="Z26" s="85"/>
      <c r="AA26" s="142" t="s">
        <v>48</v>
      </c>
      <c r="AB26" s="500"/>
      <c r="AC26" s="142" t="s">
        <v>49</v>
      </c>
      <c r="AD26" s="142" t="s">
        <v>20</v>
      </c>
      <c r="AE26" s="514"/>
      <c r="AF26" s="476"/>
      <c r="AG26" s="460"/>
      <c r="AH26" s="460"/>
      <c r="AI26" s="460"/>
      <c r="AJ26" s="460"/>
      <c r="AK26" s="460"/>
      <c r="AL26" s="460"/>
      <c r="AM26" s="511"/>
      <c r="AN26" s="497"/>
      <c r="AO26" s="141"/>
      <c r="AP26" s="457"/>
      <c r="AQ26" s="144" t="s">
        <v>100</v>
      </c>
      <c r="AR26" s="145" t="s">
        <v>101</v>
      </c>
      <c r="AS26" s="145" t="s">
        <v>102</v>
      </c>
      <c r="AT26" s="145" t="s">
        <v>100</v>
      </c>
      <c r="AU26" s="145" t="s">
        <v>101</v>
      </c>
      <c r="AV26" s="145" t="s">
        <v>102</v>
      </c>
      <c r="AW26" s="145" t="s">
        <v>100</v>
      </c>
      <c r="AX26" s="145" t="s">
        <v>101</v>
      </c>
      <c r="AY26" s="145" t="s">
        <v>102</v>
      </c>
      <c r="AZ26" s="145" t="s">
        <v>100</v>
      </c>
      <c r="BA26" s="145" t="s">
        <v>101</v>
      </c>
      <c r="BB26" s="146" t="s">
        <v>102</v>
      </c>
      <c r="BC26" s="147" t="s">
        <v>100</v>
      </c>
      <c r="BD26" s="145" t="s">
        <v>101</v>
      </c>
      <c r="BE26" s="145" t="s">
        <v>102</v>
      </c>
    </row>
    <row r="27" spans="25:57" ht="30" customHeight="1" thickBot="1" thickTop="1">
      <c r="Y27" s="132"/>
      <c r="Z27" s="85"/>
      <c r="AA27" s="148" t="s">
        <v>21</v>
      </c>
      <c r="AB27" s="501"/>
      <c r="AC27" s="143" t="s">
        <v>21</v>
      </c>
      <c r="AD27" s="143" t="s">
        <v>21</v>
      </c>
      <c r="AE27" s="515"/>
      <c r="AF27" s="477"/>
      <c r="AG27" s="461"/>
      <c r="AH27" s="461"/>
      <c r="AI27" s="461"/>
      <c r="AJ27" s="461"/>
      <c r="AK27" s="461"/>
      <c r="AL27" s="461"/>
      <c r="AM27" s="512"/>
      <c r="AN27" s="498"/>
      <c r="AO27" s="141"/>
      <c r="AP27" s="149" t="s">
        <v>38</v>
      </c>
      <c r="AQ27" s="150">
        <f>補助上限額</f>
        <v>30000000</v>
      </c>
      <c r="AR27" s="52">
        <f>$U$22</f>
        <v>0</v>
      </c>
      <c r="AS27" s="151" t="str">
        <f>IF(AQ27-AR27&gt;=0,"○","×")</f>
        <v>○</v>
      </c>
      <c r="AT27" s="150">
        <f>補助上限額</f>
        <v>30000000</v>
      </c>
      <c r="AU27" s="52">
        <f>$U$22</f>
        <v>0</v>
      </c>
      <c r="AV27" s="151" t="str">
        <f>IF(AT27-AU27&gt;=0,"○","×")</f>
        <v>○</v>
      </c>
      <c r="AW27" s="52">
        <f>補助上限額</f>
        <v>30000000</v>
      </c>
      <c r="AX27" s="52">
        <f>$U$22</f>
        <v>0</v>
      </c>
      <c r="AY27" s="151" t="str">
        <f>IF(AW27-AX27&gt;=0,"○","×")</f>
        <v>○</v>
      </c>
      <c r="AZ27" s="52">
        <f>補助上限額</f>
        <v>30000000</v>
      </c>
      <c r="BA27" s="52">
        <f>$U$22</f>
        <v>0</v>
      </c>
      <c r="BB27" s="152" t="str">
        <f>IF(AZ27-BA27&gt;=0,"○","×")</f>
        <v>○</v>
      </c>
      <c r="BC27" s="153">
        <f>IF('基本情報入力（使い方）'!$J$22=1,AQ27,IF('基本情報入力（使い方）'!$J$22=2,AT27,IF('基本情報入力（使い方）'!$J$22=3,AW27,AZ27)))</f>
        <v>30000000</v>
      </c>
      <c r="BD27" s="153">
        <f>IF('基本情報入力（使い方）'!$J$22=1,AR27,IF('基本情報入力（使い方）'!$J$22=2,AU27,IF('基本情報入力（使い方）'!$J$22=3,AX27,BA27)))</f>
        <v>0</v>
      </c>
      <c r="BE27" s="154" t="str">
        <f>IF('基本情報入力（使い方）'!$J$22=1,AS27,IF('基本情報入力（使い方）'!$J$22=2,AV27,IF('基本情報入力（使い方）'!$J$22=3,AY27,BB27)))</f>
        <v>○</v>
      </c>
    </row>
    <row r="28" spans="25:57" ht="30" customHeight="1" thickTop="1">
      <c r="Y28" s="132"/>
      <c r="Z28" s="107" t="s">
        <v>71</v>
      </c>
      <c r="AA28" s="437">
        <f>'機械装置費（50万円以上）'!Q23</f>
        <v>0</v>
      </c>
      <c r="AB28" s="47">
        <f>IF($AC$28&gt;0,1,"")</f>
      </c>
      <c r="AC28" s="4">
        <f>MIN(AA28,AA40)</f>
        <v>0</v>
      </c>
      <c r="AD28" s="4">
        <f>IF(AC28=0,0,MIN(AC28,AA40))</f>
        <v>0</v>
      </c>
      <c r="AE28" s="5">
        <f aca="true" t="shared" si="2" ref="AE28:AE37">U12-AA28</f>
        <v>0</v>
      </c>
      <c r="AF28" s="53" t="str">
        <f>IF(AND(AG28&lt;&gt;"×",AH28&lt;&gt;"×",AI28&lt;&gt;"×",AJ28&lt;&gt;"×",AK28&lt;&gt;"×"),"○","×")</f>
        <v>×</v>
      </c>
      <c r="AG28" s="53"/>
      <c r="AH28" s="53">
        <f aca="true" t="shared" si="3" ref="AH28:AH37">IF(AND(M12&gt;=O12,O12&gt;=Q12),"","×")</f>
      </c>
      <c r="AI28" s="77" t="str">
        <f>BE29</f>
        <v>×</v>
      </c>
      <c r="AJ28" s="77"/>
      <c r="AK28" s="263"/>
      <c r="AL28" s="263" t="str">
        <f>IF($AF$19="○","",$AF$19)</f>
        <v>×</v>
      </c>
      <c r="AM28" s="54" t="str">
        <f>IF($AF$21="○","",$AF$21)</f>
        <v>×</v>
      </c>
      <c r="AN28" s="493" t="str">
        <f>IF(OR(AF28="×",AF29="×",AF33="×",AF30="×",AF34="×",AF35="×",AF36="×",AF32="×",AF31="×",AF37="×",AA9="×",AA11="×",AF13="×",AF21="×",AF9="×",AF11="×",AF15="×",AF17="×",AF19="×"),"×","○")</f>
        <v>×</v>
      </c>
      <c r="AO28" s="156"/>
      <c r="AP28" s="157" t="s">
        <v>109</v>
      </c>
      <c r="AQ28" s="158">
        <f>補助下限額</f>
        <v>1000000</v>
      </c>
      <c r="AR28" s="55">
        <f>$U$22</f>
        <v>0</v>
      </c>
      <c r="AS28" s="159" t="str">
        <f>IF(AR28-AQ28&gt;=0,"○","×")</f>
        <v>×</v>
      </c>
      <c r="AT28" s="158">
        <f>補助下限額</f>
        <v>1000000</v>
      </c>
      <c r="AU28" s="55">
        <f>$U$22</f>
        <v>0</v>
      </c>
      <c r="AV28" s="159" t="str">
        <f>IF(AU28-AT28&gt;=0,"○","×")</f>
        <v>×</v>
      </c>
      <c r="AW28" s="55">
        <f>補助下限額</f>
        <v>1000000</v>
      </c>
      <c r="AX28" s="55">
        <f>$U$22</f>
        <v>0</v>
      </c>
      <c r="AY28" s="159" t="str">
        <f>IF(AX28-AW28&gt;=0,"○","×")</f>
        <v>×</v>
      </c>
      <c r="AZ28" s="55">
        <f>補助下限額</f>
        <v>1000000</v>
      </c>
      <c r="BA28" s="55">
        <f>$U$22</f>
        <v>0</v>
      </c>
      <c r="BB28" s="160" t="str">
        <f>IF(BA28-AZ28&gt;=0,"○","×")</f>
        <v>×</v>
      </c>
      <c r="BC28" s="153">
        <f>IF('基本情報入力（使い方）'!$J$22=1,AQ28,IF('基本情報入力（使い方）'!$J$22=2,AT28,IF('基本情報入力（使い方）'!$J$22=3,AW28,AZ28)))</f>
        <v>1000000</v>
      </c>
      <c r="BD28" s="153">
        <f>IF('基本情報入力（使い方）'!$J$22=1,AR28,IF('基本情報入力（使い方）'!$J$22=2,AU28,IF('基本情報入力（使い方）'!$J$22=3,AX28,BA28)))</f>
        <v>0</v>
      </c>
      <c r="BE28" s="154" t="str">
        <f>IF('基本情報入力（使い方）'!$J$22=1,AS28,IF('基本情報入力（使い方）'!$J$22=2,AV28,IF('基本情報入力（使い方）'!$J$22=3,AY28,BB28)))</f>
        <v>×</v>
      </c>
    </row>
    <row r="29" spans="25:57" ht="30" customHeight="1">
      <c r="Y29" s="132"/>
      <c r="Z29" s="114" t="s">
        <v>72</v>
      </c>
      <c r="AA29" s="438">
        <f>'機械装置費（50万円未満）'!Q23</f>
        <v>0</v>
      </c>
      <c r="AB29" s="19">
        <f>IF($AC$29&gt;0,1,"")</f>
      </c>
      <c r="AC29" s="7">
        <f>MIN(AA29,AA40)</f>
        <v>0</v>
      </c>
      <c r="AD29" s="7">
        <f>IF(AC29=0,0,MIN(AC29,(AA40-AC28)))</f>
        <v>0</v>
      </c>
      <c r="AE29" s="8">
        <f t="shared" si="2"/>
        <v>0</v>
      </c>
      <c r="AF29" s="56" t="str">
        <f aca="true" t="shared" si="4" ref="AF29:AF37">IF(AND(AG29&lt;&gt;"×",AH29&lt;&gt;"×",AI29&lt;&gt;"×",AJ29&lt;&gt;"×",AK29&lt;&gt;"×"),"○","×")</f>
        <v>○</v>
      </c>
      <c r="AG29" s="56"/>
      <c r="AH29" s="56">
        <f t="shared" si="3"/>
      </c>
      <c r="AI29" s="78"/>
      <c r="AJ29" s="78"/>
      <c r="AK29" s="264"/>
      <c r="AL29" s="264" t="str">
        <f aca="true" t="shared" si="5" ref="AL29:AL37">IF($AF$19="○","",$AF$19)</f>
        <v>×</v>
      </c>
      <c r="AM29" s="57" t="str">
        <f aca="true" t="shared" si="6" ref="AM29:AM37">IF($AF$21="○","",$AF$21)</f>
        <v>×</v>
      </c>
      <c r="AN29" s="494"/>
      <c r="AO29" s="156"/>
      <c r="AP29" s="161" t="s">
        <v>39</v>
      </c>
      <c r="AQ29" s="162" t="s">
        <v>117</v>
      </c>
      <c r="AR29" s="199">
        <f>$Q$12</f>
        <v>0</v>
      </c>
      <c r="AS29" s="159" t="str">
        <f>IF(AR29&gt;=500000,"○","×")</f>
        <v>×</v>
      </c>
      <c r="AT29" s="162" t="s">
        <v>117</v>
      </c>
      <c r="AU29" s="199">
        <f>$Q$12</f>
        <v>0</v>
      </c>
      <c r="AV29" s="159" t="str">
        <f>IF(AU29&gt;=500000,"○","×")</f>
        <v>×</v>
      </c>
      <c r="AW29" s="165" t="s">
        <v>50</v>
      </c>
      <c r="AX29" s="199">
        <f>$Q$12</f>
        <v>0</v>
      </c>
      <c r="AY29" s="159" t="str">
        <f>IF(AX29&gt;=500000,"○","×")</f>
        <v>×</v>
      </c>
      <c r="AZ29" s="163" t="s">
        <v>105</v>
      </c>
      <c r="BA29" s="200" t="s">
        <v>125</v>
      </c>
      <c r="BB29" s="168" t="s">
        <v>125</v>
      </c>
      <c r="BC29" s="153" t="str">
        <f>IF('基本情報入力（使い方）'!$J$22=1,AQ29,IF('基本情報入力（使い方）'!$J$22=2,AT29,IF('基本情報入力（使い方）'!$J$22=3,AW29,AZ29)))</f>
        <v>機械装置費で補助対象経費にして単価５０万円以上の設備投資が必要</v>
      </c>
      <c r="BD29" s="153">
        <f>IF('基本情報入力（使い方）'!$J$22=1,AR29,IF('基本情報入力（使い方）'!$J$22=2,AU29,IF('基本情報入力（使い方）'!$J$22=3,AX29,BA29)))</f>
        <v>0</v>
      </c>
      <c r="BE29" s="154" t="str">
        <f>IF('基本情報入力（使い方）'!$J$22=1,AS29,IF('基本情報入力（使い方）'!$J$22=2,AV29,IF('基本情報入力（使い方）'!$J$22=3,AY29,BB29)))</f>
        <v>×</v>
      </c>
    </row>
    <row r="30" spans="25:57" ht="30" customHeight="1">
      <c r="Y30" s="132"/>
      <c r="Z30" s="114" t="s">
        <v>25</v>
      </c>
      <c r="AA30" s="6">
        <f aca="true" t="shared" si="7" ref="AA30:AA37">IF(S14="",0,ROUNDDOWN(S14*2/3,0))</f>
        <v>0</v>
      </c>
      <c r="AB30" s="19">
        <f>IF(AA30=0,"",IF(SUM($AA$28:$AA$29)&gt;0,RANK(AC30,$AC$30:$AC$37)+1,RANK(AC30,$AC$30:$AC$37)))</f>
      </c>
      <c r="AC30" s="7">
        <f aca="true" t="shared" si="8" ref="AC30:AC37">IF(SUM($AC$28:$AC$29)-$AA$40&gt;=0,0,ROUNDDOWN(AA30/$AA$39*$AA$43,0))</f>
        <v>0</v>
      </c>
      <c r="AD30" s="7">
        <f aca="true" t="shared" si="9" ref="AD30:AD37">IF($AC$39-AC30=0,AC30+$AC$43,AC30)</f>
        <v>0</v>
      </c>
      <c r="AE30" s="8">
        <f t="shared" si="2"/>
        <v>0</v>
      </c>
      <c r="AF30" s="56" t="str">
        <f>IF(AND(AG30&lt;&gt;"×",AH30&lt;&gt;"×",AI30&lt;&gt;"×",AJ30&lt;&gt;"×",AK30&lt;&gt;"×"),"○","×")</f>
        <v>○</v>
      </c>
      <c r="AG30" s="82"/>
      <c r="AH30" s="56">
        <f t="shared" si="3"/>
      </c>
      <c r="AI30" s="78"/>
      <c r="AJ30" s="78" t="str">
        <f>BE30</f>
        <v>○</v>
      </c>
      <c r="AK30" s="264"/>
      <c r="AL30" s="264" t="str">
        <f t="shared" si="5"/>
        <v>×</v>
      </c>
      <c r="AM30" s="57" t="str">
        <f t="shared" si="6"/>
        <v>×</v>
      </c>
      <c r="AN30" s="494"/>
      <c r="AO30" s="156"/>
      <c r="AP30" s="161" t="s">
        <v>40</v>
      </c>
      <c r="AQ30" s="162" t="s">
        <v>51</v>
      </c>
      <c r="AR30" s="199">
        <f>$U$22-SUM($U$12:$U$13)</f>
        <v>0</v>
      </c>
      <c r="AS30" s="159" t="str">
        <f>IF(AR30&lt;=5000000,"○","×")</f>
        <v>○</v>
      </c>
      <c r="AT30" s="162" t="s">
        <v>51</v>
      </c>
      <c r="AU30" s="199">
        <f>$U$22-SUM($U$12:$U$13)</f>
        <v>0</v>
      </c>
      <c r="AV30" s="159" t="str">
        <f>IF(AU30&lt;=5000000,"○","×")</f>
        <v>○</v>
      </c>
      <c r="AW30" s="165" t="s">
        <v>51</v>
      </c>
      <c r="AX30" s="199">
        <f>$U$22-SUM($U$12:$U$13)</f>
        <v>0</v>
      </c>
      <c r="AY30" s="159" t="str">
        <f>IF(AX30&lt;=5000000,"○","×")</f>
        <v>○</v>
      </c>
      <c r="AZ30" s="163" t="s">
        <v>105</v>
      </c>
      <c r="BA30" s="200" t="s">
        <v>125</v>
      </c>
      <c r="BB30" s="168" t="s">
        <v>125</v>
      </c>
      <c r="BC30" s="153" t="str">
        <f>IF('基本情報入力（使い方）'!$J$22=1,AQ30,IF('基本情報入力（使い方）'!$J$22=2,AT30,IF('基本情報入力（使い方）'!$J$22=3,AW30,AZ30)))</f>
        <v>機械装置費以外の経費の補助金交付申請額は５００万円以下</v>
      </c>
      <c r="BD30" s="153">
        <f>IF('基本情報入力（使い方）'!$J$22=1,AR30,IF('基本情報入力（使い方）'!$J$22=2,AU30,IF('基本情報入力（使い方）'!$J$22=3,AX30,BA30)))</f>
        <v>0</v>
      </c>
      <c r="BE30" s="154" t="str">
        <f>IF('基本情報入力（使い方）'!$J$22=1,AS30,IF('基本情報入力（使い方）'!$J$22=2,AV30,IF('基本情報入力（使い方）'!$J$22=3,AY30,BB30)))</f>
        <v>○</v>
      </c>
    </row>
    <row r="31" spans="25:57" ht="30" customHeight="1">
      <c r="Y31" s="155"/>
      <c r="Z31" s="114" t="s">
        <v>73</v>
      </c>
      <c r="AA31" s="6">
        <f t="shared" si="7"/>
        <v>0</v>
      </c>
      <c r="AB31" s="19">
        <f aca="true" t="shared" si="10" ref="AB31:AB36">IF(AA31=0,"",IF(SUM($AA$28:$AA$29)&gt;0,RANK(AC31,$AC$30:$AC$37)+1,RANK(AC31,$AC$30:$AC$37)))</f>
      </c>
      <c r="AC31" s="7">
        <f t="shared" si="8"/>
        <v>0</v>
      </c>
      <c r="AD31" s="7">
        <f t="shared" si="9"/>
        <v>0</v>
      </c>
      <c r="AE31" s="10">
        <f t="shared" si="2"/>
        <v>0</v>
      </c>
      <c r="AF31" s="56" t="str">
        <f>IF(AND(AG31&lt;&gt;"×",AH31&lt;&gt;"×",AI31&lt;&gt;"×",AJ31&lt;&gt;"×",AK31&lt;&gt;"×"),"○","×")</f>
        <v>○</v>
      </c>
      <c r="AG31" s="56"/>
      <c r="AH31" s="56">
        <f t="shared" si="3"/>
      </c>
      <c r="AI31" s="78"/>
      <c r="AJ31" s="78" t="str">
        <f>BE30</f>
        <v>○</v>
      </c>
      <c r="AK31" s="264"/>
      <c r="AL31" s="264" t="str">
        <f t="shared" si="5"/>
        <v>×</v>
      </c>
      <c r="AM31" s="57" t="str">
        <f t="shared" si="6"/>
        <v>×</v>
      </c>
      <c r="AN31" s="494"/>
      <c r="AO31" s="156"/>
      <c r="AP31" s="166" t="s">
        <v>27</v>
      </c>
      <c r="AQ31" s="167" t="s">
        <v>105</v>
      </c>
      <c r="AR31" s="200" t="s">
        <v>125</v>
      </c>
      <c r="AS31" s="164" t="s">
        <v>125</v>
      </c>
      <c r="AT31" s="167" t="s">
        <v>105</v>
      </c>
      <c r="AU31" s="200" t="s">
        <v>125</v>
      </c>
      <c r="AV31" s="164" t="s">
        <v>125</v>
      </c>
      <c r="AW31" s="163" t="s">
        <v>105</v>
      </c>
      <c r="AX31" s="200" t="s">
        <v>125</v>
      </c>
      <c r="AY31" s="164" t="s">
        <v>125</v>
      </c>
      <c r="AZ31" s="165" t="s">
        <v>151</v>
      </c>
      <c r="BA31" s="199">
        <f>$Q$18</f>
        <v>0</v>
      </c>
      <c r="BB31" s="160" t="str">
        <f>IF('基本情報入力（使い方）'!$J$22=4,IF($Q$22/2-$Q$18&gt;=0,"○","×"),IF(BA31=0,"○","×"))</f>
        <v>○</v>
      </c>
      <c r="BC31" s="153" t="str">
        <f>IF('基本情報入力（使い方）'!$J$22=1,AQ31,IF('基本情報入力（使い方）'!$J$22=2,AT31,IF('基本情報入力（使い方）'!$J$22=3,AW31,AZ31)))</f>
        <v>判定対象外</v>
      </c>
      <c r="BD31" s="153" t="str">
        <f>IF('基本情報入力（使い方）'!$J$22=1,AR31,IF('基本情報入力（使い方）'!$J$22=2,AU31,IF('基本情報入力（使い方）'!$J$22=3,AX31,BA31)))</f>
        <v> </v>
      </c>
      <c r="BE31" s="154" t="str">
        <f>IF('基本情報入力（使い方）'!$J$22=1,AS31,IF('基本情報入力（使い方）'!$J$22=2,AV31,IF('基本情報入力（使い方）'!$J$22=3,AY31,BB31)))</f>
        <v> </v>
      </c>
    </row>
    <row r="32" spans="25:57" ht="30" customHeight="1">
      <c r="Y32" s="155"/>
      <c r="Z32" s="114" t="s">
        <v>28</v>
      </c>
      <c r="AA32" s="6">
        <f t="shared" si="7"/>
        <v>0</v>
      </c>
      <c r="AB32" s="19">
        <f t="shared" si="10"/>
      </c>
      <c r="AC32" s="7">
        <f t="shared" si="8"/>
        <v>0</v>
      </c>
      <c r="AD32" s="7">
        <f t="shared" si="9"/>
        <v>0</v>
      </c>
      <c r="AE32" s="8">
        <f t="shared" si="2"/>
        <v>0</v>
      </c>
      <c r="AF32" s="56" t="str">
        <f>IF(AND(AG32&lt;&gt;"×",AH32&lt;&gt;"×",AI32&lt;&gt;"×",AJ32&lt;&gt;"×",AK32&lt;&gt;"×"),"○","×")</f>
        <v>○</v>
      </c>
      <c r="AG32" s="56"/>
      <c r="AH32" s="56">
        <f t="shared" si="3"/>
      </c>
      <c r="AI32" s="78"/>
      <c r="AJ32" s="78" t="str">
        <f>BE30</f>
        <v>○</v>
      </c>
      <c r="AK32" s="264"/>
      <c r="AL32" s="264" t="str">
        <f t="shared" si="5"/>
        <v>×</v>
      </c>
      <c r="AM32" s="57" t="str">
        <f t="shared" si="6"/>
        <v>×</v>
      </c>
      <c r="AN32" s="494"/>
      <c r="AO32" s="156"/>
      <c r="AP32" s="166" t="s">
        <v>104</v>
      </c>
      <c r="AQ32" s="167" t="s">
        <v>105</v>
      </c>
      <c r="AR32" s="200" t="s">
        <v>125</v>
      </c>
      <c r="AS32" s="164" t="s">
        <v>125</v>
      </c>
      <c r="AT32" s="167" t="s">
        <v>105</v>
      </c>
      <c r="AU32" s="200" t="s">
        <v>125</v>
      </c>
      <c r="AV32" s="164" t="s">
        <v>125</v>
      </c>
      <c r="AW32" s="163" t="s">
        <v>105</v>
      </c>
      <c r="AX32" s="200" t="s">
        <v>125</v>
      </c>
      <c r="AY32" s="164" t="s">
        <v>125</v>
      </c>
      <c r="AZ32" s="165" t="s">
        <v>152</v>
      </c>
      <c r="BA32" s="199">
        <f>$Q$19</f>
        <v>0</v>
      </c>
      <c r="BB32" s="160" t="str">
        <f>IF('基本情報入力（使い方）'!$J$22=4,IF($Q$22/2-$Q$19&gt;=0,"○","×"),IF(BA32=0,"○","×"))</f>
        <v>○</v>
      </c>
      <c r="BC32" s="153" t="str">
        <f>IF('基本情報入力（使い方）'!$J$22=1,AQ32,IF('基本情報入力（使い方）'!$J$22=2,AT32,IF('基本情報入力（使い方）'!$J$22=3,AW32,AZ32)))</f>
        <v>判定対象外</v>
      </c>
      <c r="BD32" s="153" t="str">
        <f>IF('基本情報入力（使い方）'!$J$22=1,AR32,IF('基本情報入力（使い方）'!$J$22=2,AU32,IF('基本情報入力（使い方）'!$J$22=3,AX32,BA32)))</f>
        <v> </v>
      </c>
      <c r="BE32" s="154" t="str">
        <f>IF('基本情報入力（使い方）'!$J$22=1,AS32,IF('基本情報入力（使い方）'!$J$22=2,AV32,IF('基本情報入力（使い方）'!$J$22=3,AY32,BB32)))</f>
        <v> </v>
      </c>
    </row>
    <row r="33" spans="25:57" ht="30" customHeight="1">
      <c r="Y33" s="155"/>
      <c r="Z33" s="114" t="s">
        <v>111</v>
      </c>
      <c r="AA33" s="6">
        <f t="shared" si="7"/>
        <v>0</v>
      </c>
      <c r="AB33" s="19">
        <f t="shared" si="10"/>
      </c>
      <c r="AC33" s="7">
        <f t="shared" si="8"/>
        <v>0</v>
      </c>
      <c r="AD33" s="7">
        <f t="shared" si="9"/>
        <v>0</v>
      </c>
      <c r="AE33" s="8">
        <f t="shared" si="2"/>
        <v>0</v>
      </c>
      <c r="AF33" s="56" t="str">
        <f t="shared" si="4"/>
        <v>○</v>
      </c>
      <c r="AG33" s="56"/>
      <c r="AH33" s="56">
        <f t="shared" si="3"/>
      </c>
      <c r="AI33" s="78"/>
      <c r="AJ33" s="78" t="str">
        <f>BE30</f>
        <v>○</v>
      </c>
      <c r="AK33" s="264" t="str">
        <f>IF(OR(Q17=0,Q17=""),"○",$BE$35)</f>
        <v>○</v>
      </c>
      <c r="AL33" s="264" t="str">
        <f t="shared" si="5"/>
        <v>×</v>
      </c>
      <c r="AM33" s="57" t="str">
        <f t="shared" si="6"/>
        <v>×</v>
      </c>
      <c r="AN33" s="494"/>
      <c r="AO33" s="156"/>
      <c r="AP33" s="166" t="s">
        <v>41</v>
      </c>
      <c r="AQ33" s="167" t="s">
        <v>105</v>
      </c>
      <c r="AR33" s="200" t="s">
        <v>125</v>
      </c>
      <c r="AS33" s="164" t="s">
        <v>125</v>
      </c>
      <c r="AT33" s="167" t="s">
        <v>105</v>
      </c>
      <c r="AU33" s="200" t="s">
        <v>125</v>
      </c>
      <c r="AV33" s="164" t="s">
        <v>125</v>
      </c>
      <c r="AW33" s="163" t="s">
        <v>105</v>
      </c>
      <c r="AX33" s="200" t="s">
        <v>125</v>
      </c>
      <c r="AY33" s="164" t="s">
        <v>125</v>
      </c>
      <c r="AZ33" s="165" t="s">
        <v>154</v>
      </c>
      <c r="BA33" s="199">
        <f>$Q$18+$Q$19</f>
        <v>0</v>
      </c>
      <c r="BB33" s="160" t="str">
        <f>IF('基本情報入力（使い方）'!$J$22=4,IF($Q$22/2-($Q$18+$Q$19)&gt;=0,"○","×"),IF(BA33=0,"○","×"))</f>
        <v>○</v>
      </c>
      <c r="BC33" s="153" t="str">
        <f>IF('基本情報入力（使い方）'!$J$22=1,AQ33,IF('基本情報入力（使い方）'!$J$22=2,AT33,IF('基本情報入力（使い方）'!$J$22=3,AW33,AZ33)))</f>
        <v>判定対象外</v>
      </c>
      <c r="BD33" s="153" t="str">
        <f>IF('基本情報入力（使い方）'!$J$22=1,AR33,IF('基本情報入力（使い方）'!$J$22=2,AU33,IF('基本情報入力（使い方）'!$J$22=3,AX33,BA33)))</f>
        <v> </v>
      </c>
      <c r="BE33" s="154" t="str">
        <f>IF('基本情報入力（使い方）'!$J$22=1,AS33,IF('基本情報入力（使い方）'!$J$22=2,AV33,IF('基本情報入力（使い方）'!$J$22=3,AY33,BB33)))</f>
        <v> </v>
      </c>
    </row>
    <row r="34" spans="25:57" ht="30" customHeight="1">
      <c r="Y34" s="155"/>
      <c r="Z34" s="114" t="s">
        <v>112</v>
      </c>
      <c r="AA34" s="6">
        <f t="shared" si="7"/>
        <v>0</v>
      </c>
      <c r="AB34" s="19">
        <f t="shared" si="10"/>
      </c>
      <c r="AC34" s="7">
        <f t="shared" si="8"/>
        <v>0</v>
      </c>
      <c r="AD34" s="7">
        <f t="shared" si="9"/>
        <v>0</v>
      </c>
      <c r="AE34" s="8">
        <f t="shared" si="2"/>
        <v>0</v>
      </c>
      <c r="AF34" s="56" t="str">
        <f t="shared" si="4"/>
        <v>○</v>
      </c>
      <c r="AG34" s="83" t="str">
        <f>IF(OR(BD31=0,BD31=""),"○",BE33)</f>
        <v> </v>
      </c>
      <c r="AH34" s="56">
        <f t="shared" si="3"/>
      </c>
      <c r="AI34" s="78"/>
      <c r="AJ34" s="78" t="str">
        <f>BE30</f>
        <v>○</v>
      </c>
      <c r="AK34" s="264" t="str">
        <f>IF(OR(Q18=0,Q18=""),"○",$BE$35)</f>
        <v>○</v>
      </c>
      <c r="AL34" s="264" t="str">
        <f t="shared" si="5"/>
        <v>×</v>
      </c>
      <c r="AM34" s="57" t="str">
        <f t="shared" si="6"/>
        <v>×</v>
      </c>
      <c r="AN34" s="494"/>
      <c r="AO34" s="156"/>
      <c r="AP34" s="166" t="s">
        <v>120</v>
      </c>
      <c r="AQ34" s="167" t="s">
        <v>105</v>
      </c>
      <c r="AR34" s="200" t="s">
        <v>125</v>
      </c>
      <c r="AS34" s="164" t="s">
        <v>125</v>
      </c>
      <c r="AT34" s="167" t="s">
        <v>105</v>
      </c>
      <c r="AU34" s="200" t="s">
        <v>125</v>
      </c>
      <c r="AV34" s="164" t="s">
        <v>125</v>
      </c>
      <c r="AW34" s="163" t="s">
        <v>105</v>
      </c>
      <c r="AX34" s="200" t="s">
        <v>125</v>
      </c>
      <c r="AY34" s="164" t="s">
        <v>125</v>
      </c>
      <c r="AZ34" s="165" t="s">
        <v>153</v>
      </c>
      <c r="BA34" s="199">
        <f>$Q$20</f>
        <v>0</v>
      </c>
      <c r="BB34" s="160" t="str">
        <f>IF($Q$22/3-$Q$20&gt;=0,"○","×")</f>
        <v>○</v>
      </c>
      <c r="BC34" s="153" t="str">
        <f>IF('基本情報入力（使い方）'!$J$22=1,AQ34,IF('基本情報入力（使い方）'!$J$22=2,AT34,IF('基本情報入力（使い方）'!$J$22=3,AW34,AZ34)))</f>
        <v>判定対象外</v>
      </c>
      <c r="BD34" s="153" t="str">
        <f>IF('基本情報入力（使い方）'!$J$22=1,AR34,IF('基本情報入力（使い方）'!$J$22=2,AU34,IF('基本情報入力（使い方）'!$J$22=3,AX34,BA34)))</f>
        <v> </v>
      </c>
      <c r="BE34" s="154" t="str">
        <f>IF('基本情報入力（使い方）'!$J$22=1,AS34,IF('基本情報入力（使い方）'!$J$22=2,AV34,IF('基本情報入力（使い方）'!$J$22=3,AY34,BB34)))</f>
        <v> </v>
      </c>
    </row>
    <row r="35" spans="25:57" ht="30" customHeight="1">
      <c r="Y35" s="155"/>
      <c r="Z35" s="114" t="s">
        <v>113</v>
      </c>
      <c r="AA35" s="6">
        <f t="shared" si="7"/>
        <v>0</v>
      </c>
      <c r="AB35" s="19">
        <f t="shared" si="10"/>
      </c>
      <c r="AC35" s="7">
        <f t="shared" si="8"/>
        <v>0</v>
      </c>
      <c r="AD35" s="7">
        <f t="shared" si="9"/>
        <v>0</v>
      </c>
      <c r="AE35" s="8">
        <f t="shared" si="2"/>
        <v>0</v>
      </c>
      <c r="AF35" s="56" t="str">
        <f t="shared" si="4"/>
        <v>○</v>
      </c>
      <c r="AG35" s="83" t="str">
        <f>IF(OR(BD32=0,BD32=""),"○",BE33)</f>
        <v> </v>
      </c>
      <c r="AH35" s="56">
        <f t="shared" si="3"/>
      </c>
      <c r="AI35" s="78"/>
      <c r="AJ35" s="78" t="str">
        <f>BE30</f>
        <v>○</v>
      </c>
      <c r="AK35" s="264" t="str">
        <f>IF(OR(Q19=0,Q19=""),"○",$BE$35)</f>
        <v>○</v>
      </c>
      <c r="AL35" s="264" t="str">
        <f t="shared" si="5"/>
        <v>×</v>
      </c>
      <c r="AM35" s="57" t="str">
        <f t="shared" si="6"/>
        <v>×</v>
      </c>
      <c r="AN35" s="494"/>
      <c r="AO35" s="156"/>
      <c r="AP35" s="166" t="s">
        <v>119</v>
      </c>
      <c r="AQ35" s="162" t="s">
        <v>121</v>
      </c>
      <c r="AR35" s="199">
        <f>SUM($Q$17,$Q$18,$Q$19,$Q$20,$Q$21)</f>
        <v>0</v>
      </c>
      <c r="AS35" s="159" t="str">
        <f>IF(AR35=0,"○","×")</f>
        <v>○</v>
      </c>
      <c r="AT35" s="162" t="s">
        <v>121</v>
      </c>
      <c r="AU35" s="199">
        <f>SUM($Q$17,$Q$18,$Q$19,$Q$20,$Q$21)</f>
        <v>0</v>
      </c>
      <c r="AV35" s="159" t="str">
        <f>IF(AU35=0,"○","×")</f>
        <v>○</v>
      </c>
      <c r="AW35" s="165" t="s">
        <v>121</v>
      </c>
      <c r="AX35" s="199">
        <f>SUM($Q$17,$Q$18,$Q$19,$Q$20,$Q$21)</f>
        <v>0</v>
      </c>
      <c r="AY35" s="170" t="str">
        <f>IF(AX35=0,"○","×")</f>
        <v>○</v>
      </c>
      <c r="AZ35" s="163" t="s">
        <v>105</v>
      </c>
      <c r="BA35" s="200" t="s">
        <v>125</v>
      </c>
      <c r="BB35" s="168" t="s">
        <v>125</v>
      </c>
      <c r="BC35" s="153" t="str">
        <f>IF('基本情報入力（使い方）'!$J$22=1,AQ35,IF('基本情報入力（使い方）'!$J$22=2,AT35,IF('基本情報入力（使い方）'!$J$22=3,AW35,AZ35)))</f>
        <v>事業対象外の経費を使用していないか</v>
      </c>
      <c r="BD35" s="153">
        <f>IF('基本情報入力（使い方）'!$J$22=1,AR35,IF('基本情報入力（使い方）'!$J$22=2,AU35,IF('基本情報入力（使い方）'!$J$22=3,AX35,BA35)))</f>
        <v>0</v>
      </c>
      <c r="BE35" s="154" t="str">
        <f>IF('基本情報入力（使い方）'!$J$22=1,AS35,IF('基本情報入力（使い方）'!$J$22=2,AV35,IF('基本情報入力（使い方）'!$J$22=3,AY35,BB35)))</f>
        <v>○</v>
      </c>
    </row>
    <row r="36" spans="25:57" ht="30" customHeight="1">
      <c r="Y36" s="155"/>
      <c r="Z36" s="114" t="s">
        <v>114</v>
      </c>
      <c r="AA36" s="6">
        <f t="shared" si="7"/>
        <v>0</v>
      </c>
      <c r="AB36" s="19">
        <f t="shared" si="10"/>
      </c>
      <c r="AC36" s="7">
        <f t="shared" si="8"/>
        <v>0</v>
      </c>
      <c r="AD36" s="7">
        <f t="shared" si="9"/>
        <v>0</v>
      </c>
      <c r="AE36" s="8">
        <f t="shared" si="2"/>
        <v>0</v>
      </c>
      <c r="AF36" s="56" t="str">
        <f t="shared" si="4"/>
        <v>○</v>
      </c>
      <c r="AG36" s="83" t="str">
        <f>BE34</f>
        <v> </v>
      </c>
      <c r="AH36" s="56">
        <f t="shared" si="3"/>
      </c>
      <c r="AI36" s="78"/>
      <c r="AJ36" s="78" t="str">
        <f>BE30</f>
        <v>○</v>
      </c>
      <c r="AK36" s="264" t="str">
        <f>IF(OR(Q20=0,Q20=""),"○",$BE$35)</f>
        <v>○</v>
      </c>
      <c r="AL36" s="264" t="str">
        <f t="shared" si="5"/>
        <v>×</v>
      </c>
      <c r="AM36" s="57" t="str">
        <f t="shared" si="6"/>
        <v>×</v>
      </c>
      <c r="AN36" s="494"/>
      <c r="AO36" s="156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</row>
    <row r="37" spans="25:57" ht="30" customHeight="1" thickBot="1">
      <c r="Y37" s="169"/>
      <c r="Z37" s="126" t="s">
        <v>115</v>
      </c>
      <c r="AA37" s="11">
        <f t="shared" si="7"/>
        <v>0</v>
      </c>
      <c r="AB37" s="19">
        <f>IF(AA37=0,"",IF(SUM($AA$28:$AA$29)&gt;0,RANK(AC37,$AC$30:$AC$37)+1,RANK(AC37,$AC$30:$AC$37)))</f>
      </c>
      <c r="AC37" s="12">
        <f t="shared" si="8"/>
        <v>0</v>
      </c>
      <c r="AD37" s="12">
        <f t="shared" si="9"/>
        <v>0</v>
      </c>
      <c r="AE37" s="20">
        <f t="shared" si="2"/>
        <v>0</v>
      </c>
      <c r="AF37" s="58" t="str">
        <f t="shared" si="4"/>
        <v>○</v>
      </c>
      <c r="AG37" s="58"/>
      <c r="AH37" s="58">
        <f t="shared" si="3"/>
      </c>
      <c r="AI37" s="79"/>
      <c r="AJ37" s="79" t="str">
        <f>BE30</f>
        <v>○</v>
      </c>
      <c r="AK37" s="265" t="str">
        <f>IF(OR(Q21=0,Q21=""),"○",$BE$35)</f>
        <v>○</v>
      </c>
      <c r="AL37" s="265" t="str">
        <f t="shared" si="5"/>
        <v>×</v>
      </c>
      <c r="AM37" s="59" t="str">
        <f t="shared" si="6"/>
        <v>×</v>
      </c>
      <c r="AN37" s="495"/>
      <c r="AO37" s="156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</row>
    <row r="38" spans="25:57" ht="30" customHeight="1" thickTop="1">
      <c r="Y38" s="155"/>
      <c r="Z38" s="171" t="s">
        <v>24</v>
      </c>
      <c r="AA38" s="9">
        <f>SUM(AA28:AA37)</f>
        <v>0</v>
      </c>
      <c r="AB38" s="172"/>
      <c r="AC38" s="13">
        <f>SUM(AC28:AC37)</f>
        <v>0</v>
      </c>
      <c r="AD38" s="9">
        <f>SUM(AD28:AD37)</f>
        <v>0</v>
      </c>
      <c r="AE38" s="173"/>
      <c r="AF38" s="174" t="s">
        <v>59</v>
      </c>
      <c r="AG38" s="60"/>
      <c r="AH38" s="488" t="s">
        <v>178</v>
      </c>
      <c r="AI38" s="488"/>
      <c r="AJ38" s="488"/>
      <c r="AK38" s="488"/>
      <c r="AL38" s="488"/>
      <c r="AM38" s="488"/>
      <c r="AN38" s="488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</row>
    <row r="39" spans="25:58" ht="30" customHeight="1">
      <c r="Y39" s="155"/>
      <c r="Z39" s="176" t="s">
        <v>61</v>
      </c>
      <c r="AA39" s="177">
        <f>AA38-SUM(AA28:AA29)</f>
        <v>0</v>
      </c>
      <c r="AB39" s="176" t="s">
        <v>62</v>
      </c>
      <c r="AC39" s="21">
        <f>IF(ISERROR(VLOOKUP(2,$AB$28:$AC$37,2,FALSE)),0,VLOOKUP(2,$AB$28:$AC$37,2,FALSE))</f>
        <v>0</v>
      </c>
      <c r="AD39" s="178" t="s">
        <v>137</v>
      </c>
      <c r="AE39" s="97"/>
      <c r="AF39" s="179" t="s">
        <v>138</v>
      </c>
      <c r="AH39" s="61"/>
      <c r="AI39" s="61"/>
      <c r="AJ39" s="62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</row>
    <row r="40" spans="25:58" ht="30" customHeight="1">
      <c r="Y40" s="155"/>
      <c r="Z40" s="176" t="s">
        <v>63</v>
      </c>
      <c r="AA40" s="177">
        <f>MIN(AA38,補助上限額)</f>
        <v>0</v>
      </c>
      <c r="AB40" s="176" t="s">
        <v>64</v>
      </c>
      <c r="AC40" s="21">
        <f>SUMIF(AB28:AB37,2,AC28:AC37)</f>
        <v>0</v>
      </c>
      <c r="AD40" s="178" t="s">
        <v>65</v>
      </c>
      <c r="AE40" s="97"/>
      <c r="AG40" s="90"/>
      <c r="AH40" s="90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</row>
    <row r="41" spans="25:57" ht="30" customHeight="1">
      <c r="Y41" s="132"/>
      <c r="Z41" s="176" t="s">
        <v>80</v>
      </c>
      <c r="AA41" s="177">
        <f>MAX(AA40-SUM(AA28:AA29),0)</f>
        <v>0</v>
      </c>
      <c r="AB41" s="206" t="s">
        <v>92</v>
      </c>
      <c r="AC41" s="14">
        <f>MIN(AA42-(AC38-SUM(AC28:AC29)),AA40-AC38)</f>
        <v>0</v>
      </c>
      <c r="AD41" s="181"/>
      <c r="AE41" s="97"/>
      <c r="AG41" s="90"/>
      <c r="AH41" s="90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</row>
    <row r="42" spans="25:46" ht="30" customHeight="1">
      <c r="Y42" s="175"/>
      <c r="Z42" s="176" t="s">
        <v>81</v>
      </c>
      <c r="AA42" s="177">
        <f>IF(NOT(AB18="小規模型（試作開発等）"),5000000,AA40)</f>
        <v>5000000</v>
      </c>
      <c r="AB42" s="176" t="s">
        <v>93</v>
      </c>
      <c r="AC42" s="15">
        <f>IF(AC39=0,0,AC40/AC39)</f>
        <v>0</v>
      </c>
      <c r="AD42" s="182"/>
      <c r="AE42" s="183"/>
      <c r="AG42" s="90"/>
      <c r="AH42" s="90"/>
      <c r="AO42" s="93"/>
      <c r="AP42" s="93"/>
      <c r="AQ42" s="93"/>
      <c r="AR42" s="93"/>
      <c r="AS42" s="93"/>
      <c r="AT42" s="93"/>
    </row>
    <row r="43" spans="25:57" ht="30" customHeight="1">
      <c r="Y43" s="175"/>
      <c r="Z43" s="185" t="s">
        <v>66</v>
      </c>
      <c r="AA43" s="177">
        <f>IF(SUM(AA28:AA29)=0,AA42,MIN(AA40,AA41,AA42))</f>
        <v>5000000</v>
      </c>
      <c r="AB43" s="186" t="s">
        <v>36</v>
      </c>
      <c r="AC43" s="14">
        <f>IF(AC42=0,0,ROUNDDOWN(AC41/AC42,0))</f>
        <v>0</v>
      </c>
      <c r="AD43" s="182"/>
      <c r="AE43" s="183"/>
      <c r="AG43" s="90"/>
      <c r="AH43" s="90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</row>
    <row r="44" spans="25:56" ht="30" customHeight="1">
      <c r="Y44" s="175"/>
      <c r="Z44" s="131" t="s">
        <v>116</v>
      </c>
      <c r="AG44" s="90"/>
      <c r="AH44" s="90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</row>
    <row r="45" spans="25:34" ht="30" customHeight="1">
      <c r="Y45" s="175"/>
      <c r="Z45" s="81"/>
      <c r="AG45" s="90"/>
      <c r="AH45" s="90"/>
    </row>
    <row r="46" spans="25:34" ht="30" customHeight="1">
      <c r="Y46" s="184"/>
      <c r="Z46" s="329" t="s">
        <v>212</v>
      </c>
      <c r="AA46" s="329"/>
      <c r="AB46" s="329"/>
      <c r="AC46" s="329"/>
      <c r="AD46" s="188"/>
      <c r="AG46" s="90"/>
      <c r="AH46" s="90"/>
    </row>
    <row r="47" spans="26:34" ht="30" customHeight="1">
      <c r="Z47" s="584" t="s">
        <v>35</v>
      </c>
      <c r="AA47" s="592" t="s">
        <v>213</v>
      </c>
      <c r="AB47" s="592" t="s">
        <v>214</v>
      </c>
      <c r="AC47" s="305"/>
      <c r="AD47" s="188"/>
      <c r="AG47" s="90"/>
      <c r="AH47" s="90"/>
    </row>
    <row r="48" spans="26:34" ht="30" customHeight="1">
      <c r="Z48" s="584"/>
      <c r="AA48" s="592"/>
      <c r="AB48" s="592"/>
      <c r="AC48" s="305"/>
      <c r="AD48" s="188"/>
      <c r="AG48" s="90"/>
      <c r="AH48" s="90"/>
    </row>
    <row r="49" spans="26:34" ht="30" customHeight="1">
      <c r="Z49" s="584"/>
      <c r="AA49" s="592"/>
      <c r="AB49" s="592"/>
      <c r="AC49" s="305"/>
      <c r="AD49" s="188"/>
      <c r="AG49" s="90"/>
      <c r="AH49" s="90"/>
    </row>
    <row r="50" spans="26:34" ht="30" customHeight="1">
      <c r="Z50" s="362" t="str">
        <f>IF(ABS(AA50)-ABS(AB50)&lt;=0,"○","変更")</f>
        <v>○</v>
      </c>
      <c r="AA50" s="330">
        <f aca="true" t="shared" si="11" ref="AA50:AA59">K12-U12</f>
        <v>0</v>
      </c>
      <c r="AB50" s="335">
        <f>ROUNDDOWN(K12*0.2,0)</f>
        <v>0</v>
      </c>
      <c r="AC50" s="336" t="s">
        <v>71</v>
      </c>
      <c r="AD50" s="188"/>
      <c r="AG50" s="90"/>
      <c r="AH50" s="90"/>
    </row>
    <row r="51" spans="26:34" ht="30" customHeight="1">
      <c r="Z51" s="362" t="str">
        <f aca="true" t="shared" si="12" ref="Z51:Z59">IF(ABS(AA51)-ABS(AB51)&lt;=0,"○","変更")</f>
        <v>○</v>
      </c>
      <c r="AA51" s="330">
        <f t="shared" si="11"/>
        <v>0</v>
      </c>
      <c r="AB51" s="335">
        <f aca="true" t="shared" si="13" ref="AB51:AB59">ROUNDDOWN(K13*0.2,0)</f>
        <v>0</v>
      </c>
      <c r="AC51" s="337" t="s">
        <v>72</v>
      </c>
      <c r="AD51" s="188"/>
      <c r="AG51" s="90"/>
      <c r="AH51" s="90"/>
    </row>
    <row r="52" spans="26:34" ht="30" customHeight="1">
      <c r="Z52" s="362" t="str">
        <f t="shared" si="12"/>
        <v>○</v>
      </c>
      <c r="AA52" s="330">
        <f t="shared" si="11"/>
        <v>0</v>
      </c>
      <c r="AB52" s="335">
        <f t="shared" si="13"/>
        <v>0</v>
      </c>
      <c r="AC52" s="337" t="s">
        <v>25</v>
      </c>
      <c r="AD52" s="187"/>
      <c r="AE52" s="67"/>
      <c r="AG52" s="90"/>
      <c r="AH52" s="90"/>
    </row>
    <row r="53" spans="26:34" ht="30" customHeight="1">
      <c r="Z53" s="362" t="str">
        <f t="shared" si="12"/>
        <v>○</v>
      </c>
      <c r="AA53" s="330">
        <f t="shared" si="11"/>
        <v>0</v>
      </c>
      <c r="AB53" s="335">
        <f t="shared" si="13"/>
        <v>0</v>
      </c>
      <c r="AC53" s="337" t="s">
        <v>73</v>
      </c>
      <c r="AG53" s="458"/>
      <c r="AH53" s="90"/>
    </row>
    <row r="54" spans="26:34" ht="30" customHeight="1">
      <c r="Z54" s="362" t="str">
        <f t="shared" si="12"/>
        <v>○</v>
      </c>
      <c r="AA54" s="330">
        <f t="shared" si="11"/>
        <v>0</v>
      </c>
      <c r="AB54" s="335">
        <f t="shared" si="13"/>
        <v>0</v>
      </c>
      <c r="AC54" s="337" t="s">
        <v>28</v>
      </c>
      <c r="AG54" s="458"/>
      <c r="AH54" s="90"/>
    </row>
    <row r="55" spans="26:34" ht="30" customHeight="1">
      <c r="Z55" s="362" t="str">
        <f t="shared" si="12"/>
        <v>○</v>
      </c>
      <c r="AA55" s="330">
        <f t="shared" si="11"/>
        <v>0</v>
      </c>
      <c r="AB55" s="335">
        <f t="shared" si="13"/>
        <v>0</v>
      </c>
      <c r="AC55" s="337" t="s">
        <v>218</v>
      </c>
      <c r="AG55" s="458"/>
      <c r="AH55" s="90"/>
    </row>
    <row r="56" spans="26:34" ht="30" customHeight="1">
      <c r="Z56" s="362" t="str">
        <f t="shared" si="12"/>
        <v>○</v>
      </c>
      <c r="AA56" s="330">
        <f t="shared" si="11"/>
        <v>0</v>
      </c>
      <c r="AB56" s="335">
        <f t="shared" si="13"/>
        <v>0</v>
      </c>
      <c r="AC56" s="337" t="s">
        <v>219</v>
      </c>
      <c r="AG56" s="458"/>
      <c r="AH56" s="90"/>
    </row>
    <row r="57" spans="26:34" ht="30" customHeight="1">
      <c r="Z57" s="362" t="str">
        <f t="shared" si="12"/>
        <v>○</v>
      </c>
      <c r="AA57" s="330">
        <f t="shared" si="11"/>
        <v>0</v>
      </c>
      <c r="AB57" s="335">
        <f t="shared" si="13"/>
        <v>0</v>
      </c>
      <c r="AC57" s="337" t="s">
        <v>220</v>
      </c>
      <c r="AG57" s="458"/>
      <c r="AH57" s="90"/>
    </row>
    <row r="58" spans="26:34" ht="30" customHeight="1">
      <c r="Z58" s="362" t="str">
        <f t="shared" si="12"/>
        <v>○</v>
      </c>
      <c r="AA58" s="330">
        <f t="shared" si="11"/>
        <v>0</v>
      </c>
      <c r="AB58" s="335">
        <f t="shared" si="13"/>
        <v>0</v>
      </c>
      <c r="AC58" s="337" t="s">
        <v>221</v>
      </c>
      <c r="AG58" s="458"/>
      <c r="AH58" s="90"/>
    </row>
    <row r="59" spans="26:34" ht="30" customHeight="1">
      <c r="Z59" s="362" t="str">
        <f t="shared" si="12"/>
        <v>○</v>
      </c>
      <c r="AA59" s="330">
        <f t="shared" si="11"/>
        <v>0</v>
      </c>
      <c r="AB59" s="335">
        <f t="shared" si="13"/>
        <v>0</v>
      </c>
      <c r="AC59" s="338" t="s">
        <v>222</v>
      </c>
      <c r="AG59" s="458"/>
      <c r="AH59" s="85"/>
    </row>
    <row r="60" spans="26:34" ht="30" customHeight="1">
      <c r="Z60" s="331" t="str">
        <f>IF(S22-I22&lt;=0,"○","×")</f>
        <v>○</v>
      </c>
      <c r="AA60" s="339" t="s">
        <v>215</v>
      </c>
      <c r="AB60" s="340"/>
      <c r="AC60" s="341"/>
      <c r="AG60" s="458"/>
      <c r="AH60" s="85"/>
    </row>
    <row r="61" spans="26:65" ht="31.5" customHeight="1">
      <c r="Z61" s="332" t="str">
        <f>IF(U22-K22&lt;=0,"○","×")</f>
        <v>○</v>
      </c>
      <c r="AA61" s="342" t="s">
        <v>216</v>
      </c>
      <c r="AB61" s="343"/>
      <c r="AC61" s="343"/>
      <c r="AG61" s="458"/>
      <c r="AH61" s="85"/>
      <c r="BI61" s="85"/>
      <c r="BJ61" s="85"/>
      <c r="BK61" s="85"/>
      <c r="BL61" s="85"/>
      <c r="BM61" s="85"/>
    </row>
    <row r="62" spans="33:65" ht="38.25" customHeight="1">
      <c r="AG62" s="458"/>
      <c r="AH62" s="85"/>
      <c r="BI62" s="85"/>
      <c r="BJ62" s="85"/>
      <c r="BK62" s="85"/>
      <c r="BL62" s="85"/>
      <c r="BM62" s="85"/>
    </row>
    <row r="63" spans="33:40" ht="38.25" customHeight="1">
      <c r="AG63" s="458"/>
      <c r="AH63" s="85"/>
      <c r="AI63" s="85"/>
      <c r="AJ63" s="85"/>
      <c r="AK63" s="85"/>
      <c r="AL63" s="85"/>
      <c r="AM63" s="85"/>
      <c r="AN63" s="85"/>
    </row>
    <row r="64" spans="33:40" ht="38.25" customHeight="1">
      <c r="AG64" s="458"/>
      <c r="AH64" s="85"/>
      <c r="AI64" s="85"/>
      <c r="AJ64" s="85"/>
      <c r="AK64" s="85"/>
      <c r="AL64" s="85"/>
      <c r="AM64" s="85"/>
      <c r="AN64" s="85"/>
    </row>
    <row r="65" spans="28:40" ht="38.25" customHeight="1">
      <c r="AB65" s="187"/>
      <c r="AC65" s="187"/>
      <c r="AG65" s="458"/>
      <c r="AH65" s="85"/>
      <c r="AI65" s="85"/>
      <c r="AJ65" s="85"/>
      <c r="AK65" s="85"/>
      <c r="AL65" s="85"/>
      <c r="AM65" s="85"/>
      <c r="AN65" s="85"/>
    </row>
    <row r="66" spans="28:40" ht="30" customHeight="1">
      <c r="AB66" s="187"/>
      <c r="AC66" s="187"/>
      <c r="AG66" s="458"/>
      <c r="AH66" s="85"/>
      <c r="AI66" s="85"/>
      <c r="AJ66" s="85"/>
      <c r="AK66" s="85"/>
      <c r="AL66" s="85"/>
      <c r="AM66" s="85"/>
      <c r="AN66" s="85"/>
    </row>
    <row r="67" spans="27:40" ht="30" customHeight="1">
      <c r="AA67" s="125"/>
      <c r="AB67" s="187"/>
      <c r="AC67" s="187"/>
      <c r="AG67" s="458"/>
      <c r="AH67" s="484"/>
      <c r="AI67" s="484"/>
      <c r="AJ67" s="484"/>
      <c r="AK67" s="88"/>
      <c r="AL67" s="88"/>
      <c r="AM67" s="88"/>
      <c r="AN67" s="88"/>
    </row>
    <row r="68" spans="33:40" ht="30" customHeight="1">
      <c r="AG68" s="458"/>
      <c r="AH68" s="484"/>
      <c r="AI68" s="484"/>
      <c r="AJ68" s="484"/>
      <c r="AK68" s="88"/>
      <c r="AL68" s="88"/>
      <c r="AM68" s="88"/>
      <c r="AN68" s="88"/>
    </row>
    <row r="69" spans="33:34" ht="30" customHeight="1">
      <c r="AG69" s="90"/>
      <c r="AH69" s="90"/>
    </row>
    <row r="70" spans="33:34" ht="20.25" customHeight="1">
      <c r="AG70" s="90"/>
      <c r="AH70" s="90"/>
    </row>
    <row r="71" spans="33:70" ht="30" customHeight="1">
      <c r="AG71" s="90"/>
      <c r="AH71" s="90"/>
      <c r="BF71" s="189"/>
      <c r="BG71" s="189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</row>
    <row r="72" spans="33:70" ht="30" customHeight="1">
      <c r="AG72" s="90"/>
      <c r="AH72" s="90"/>
      <c r="BF72" s="190"/>
      <c r="BG72" s="69"/>
      <c r="BH72" s="69"/>
      <c r="BI72" s="70"/>
      <c r="BJ72" s="69"/>
      <c r="BK72" s="70"/>
      <c r="BL72" s="69"/>
      <c r="BM72" s="70"/>
      <c r="BN72" s="69"/>
      <c r="BO72" s="70"/>
      <c r="BP72" s="69"/>
      <c r="BQ72" s="69"/>
      <c r="BR72" s="69"/>
    </row>
    <row r="73" spans="33:70" ht="30" customHeight="1">
      <c r="AG73" s="90"/>
      <c r="AH73" s="90"/>
      <c r="BF73" s="190"/>
      <c r="BG73" s="69"/>
      <c r="BH73" s="69"/>
      <c r="BI73" s="70"/>
      <c r="BJ73" s="69"/>
      <c r="BK73" s="70"/>
      <c r="BL73" s="69"/>
      <c r="BM73" s="70"/>
      <c r="BN73" s="69"/>
      <c r="BO73" s="70"/>
      <c r="BP73" s="69"/>
      <c r="BQ73" s="69"/>
      <c r="BR73" s="69"/>
    </row>
    <row r="74" spans="33:70" ht="30" customHeight="1">
      <c r="AG74" s="90"/>
      <c r="AH74" s="90"/>
      <c r="BF74" s="190"/>
      <c r="BG74" s="69"/>
      <c r="BH74" s="69"/>
      <c r="BI74" s="70"/>
      <c r="BJ74" s="69"/>
      <c r="BK74" s="70"/>
      <c r="BL74" s="69"/>
      <c r="BM74" s="70"/>
      <c r="BN74" s="69"/>
      <c r="BO74" s="70"/>
      <c r="BP74" s="69"/>
      <c r="BQ74" s="69"/>
      <c r="BR74" s="69"/>
    </row>
    <row r="75" spans="33:70" ht="30" customHeight="1">
      <c r="AG75" s="90"/>
      <c r="AH75" s="90"/>
      <c r="BF75" s="190"/>
      <c r="BG75" s="70"/>
      <c r="BH75" s="69"/>
      <c r="BI75" s="70"/>
      <c r="BJ75" s="69"/>
      <c r="BK75" s="70"/>
      <c r="BL75" s="69"/>
      <c r="BM75" s="70"/>
      <c r="BN75" s="69"/>
      <c r="BO75" s="70"/>
      <c r="BP75" s="69"/>
      <c r="BQ75" s="69"/>
      <c r="BR75" s="69"/>
    </row>
    <row r="76" spans="33:70" ht="30" customHeight="1">
      <c r="AG76" s="90"/>
      <c r="AH76" s="90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</row>
    <row r="77" spans="33:70" ht="26.25" customHeight="1">
      <c r="AG77" s="90"/>
      <c r="AH77" s="90"/>
      <c r="BF77" s="189"/>
      <c r="BG77" s="70"/>
      <c r="BH77" s="189"/>
      <c r="BI77" s="70"/>
      <c r="BJ77" s="189"/>
      <c r="BK77" s="70"/>
      <c r="BL77" s="189"/>
      <c r="BM77" s="70"/>
      <c r="BN77" s="189"/>
      <c r="BO77" s="70"/>
      <c r="BP77" s="189"/>
      <c r="BQ77" s="189"/>
      <c r="BR77" s="189"/>
    </row>
    <row r="78" spans="33:63" ht="13.5">
      <c r="AG78" s="90"/>
      <c r="AH78" s="90"/>
      <c r="BF78" s="85"/>
      <c r="BG78" s="85"/>
      <c r="BH78" s="85"/>
      <c r="BI78" s="85"/>
      <c r="BJ78" s="85"/>
      <c r="BK78" s="85"/>
    </row>
    <row r="79" spans="33:34" ht="11.25">
      <c r="AG79" s="90"/>
      <c r="AH79" s="90"/>
    </row>
    <row r="80" spans="33:34" ht="11.25">
      <c r="AG80" s="90"/>
      <c r="AH80" s="90"/>
    </row>
    <row r="81" spans="33:34" ht="11.25">
      <c r="AG81" s="90"/>
      <c r="AH81" s="90"/>
    </row>
    <row r="82" spans="33:70" ht="13.5">
      <c r="AG82" s="90"/>
      <c r="AH82" s="90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98"/>
      <c r="BQ82" s="98"/>
      <c r="BR82" s="98"/>
    </row>
    <row r="83" spans="33:70" ht="13.5">
      <c r="AG83" s="90"/>
      <c r="AH83" s="90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98"/>
      <c r="BQ83" s="98"/>
      <c r="BR83" s="98"/>
    </row>
    <row r="84" spans="31:70" ht="13.5">
      <c r="AE84" s="98"/>
      <c r="AF84" s="98"/>
      <c r="AG84" s="90"/>
      <c r="AH84" s="90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98"/>
      <c r="BQ84" s="98"/>
      <c r="BR84" s="98"/>
    </row>
    <row r="85" spans="26:67" ht="24">
      <c r="Z85" s="96"/>
      <c r="AA85" s="191"/>
      <c r="AB85" s="191"/>
      <c r="AC85" s="191"/>
      <c r="AD85" s="68"/>
      <c r="AG85" s="90"/>
      <c r="AH85" s="90"/>
      <c r="BF85" s="85"/>
      <c r="BG85" s="85"/>
      <c r="BH85" s="85"/>
      <c r="BI85" s="85"/>
      <c r="BJ85" s="85"/>
      <c r="BK85" s="85"/>
      <c r="BL85" s="85"/>
      <c r="BM85" s="85"/>
      <c r="BN85" s="85"/>
      <c r="BO85" s="85"/>
    </row>
    <row r="86" spans="33:65" ht="13.5">
      <c r="AG86" s="90"/>
      <c r="AH86" s="90"/>
      <c r="BF86" s="85"/>
      <c r="BG86" s="85"/>
      <c r="BH86" s="85"/>
      <c r="BI86" s="85"/>
      <c r="BJ86" s="85"/>
      <c r="BK86" s="85"/>
      <c r="BL86" s="85"/>
      <c r="BM86" s="85"/>
    </row>
    <row r="87" spans="33:65" ht="13.5">
      <c r="AG87" s="90"/>
      <c r="AH87" s="90"/>
      <c r="BF87" s="85"/>
      <c r="BG87" s="85"/>
      <c r="BH87" s="85"/>
      <c r="BI87" s="85"/>
      <c r="BJ87" s="85"/>
      <c r="BK87" s="85"/>
      <c r="BL87" s="85"/>
      <c r="BM87" s="85"/>
    </row>
    <row r="88" spans="25:65" ht="13.5">
      <c r="Y88" s="132"/>
      <c r="AG88" s="90"/>
      <c r="AH88" s="90"/>
      <c r="BF88" s="85"/>
      <c r="BG88" s="85"/>
      <c r="BH88" s="85"/>
      <c r="BI88" s="85"/>
      <c r="BJ88" s="85"/>
      <c r="BK88" s="85"/>
      <c r="BL88" s="85"/>
      <c r="BM88" s="85"/>
    </row>
    <row r="89" spans="33:65" ht="13.5">
      <c r="AG89" s="90"/>
      <c r="AH89" s="90"/>
      <c r="BE89" s="189"/>
      <c r="BF89" s="85"/>
      <c r="BG89" s="85"/>
      <c r="BH89" s="85"/>
      <c r="BI89" s="85"/>
      <c r="BJ89" s="85"/>
      <c r="BK89" s="85"/>
      <c r="BL89" s="85"/>
      <c r="BM89" s="85"/>
    </row>
    <row r="90" spans="33:65" ht="13.5">
      <c r="AG90" s="90"/>
      <c r="AH90" s="90"/>
      <c r="AW90" s="189"/>
      <c r="AX90" s="189"/>
      <c r="AY90" s="189"/>
      <c r="AZ90" s="189"/>
      <c r="BA90" s="189"/>
      <c r="BB90" s="189"/>
      <c r="BC90" s="189"/>
      <c r="BD90" s="189"/>
      <c r="BE90" s="70"/>
      <c r="BF90" s="85"/>
      <c r="BG90" s="85"/>
      <c r="BH90" s="85"/>
      <c r="BI90" s="85"/>
      <c r="BJ90" s="85"/>
      <c r="BK90" s="85"/>
      <c r="BL90" s="85"/>
      <c r="BM90" s="85"/>
    </row>
    <row r="91" spans="33:66" ht="13.5">
      <c r="AG91" s="192"/>
      <c r="AH91" s="85"/>
      <c r="AI91" s="85"/>
      <c r="AW91" s="69"/>
      <c r="AX91" s="69"/>
      <c r="AY91" s="69"/>
      <c r="AZ91" s="69"/>
      <c r="BA91" s="69"/>
      <c r="BB91" s="69"/>
      <c r="BC91" s="69"/>
      <c r="BD91" s="69"/>
      <c r="BE91" s="70"/>
      <c r="BF91" s="85"/>
      <c r="BG91" s="85"/>
      <c r="BH91" s="85"/>
      <c r="BI91" s="85"/>
      <c r="BJ91" s="85"/>
      <c r="BK91" s="85"/>
      <c r="BL91" s="85"/>
      <c r="BM91" s="85"/>
      <c r="BN91" s="85"/>
    </row>
    <row r="92" spans="33:66" ht="13.5">
      <c r="AG92" s="193"/>
      <c r="AH92" s="85"/>
      <c r="AI92" s="85"/>
      <c r="AJ92" s="194"/>
      <c r="AK92" s="85"/>
      <c r="AL92" s="85"/>
      <c r="AM92" s="85"/>
      <c r="AN92" s="85"/>
      <c r="AW92" s="69"/>
      <c r="AX92" s="69"/>
      <c r="AY92" s="69"/>
      <c r="AZ92" s="69"/>
      <c r="BA92" s="69"/>
      <c r="BB92" s="69"/>
      <c r="BC92" s="69"/>
      <c r="BD92" s="69"/>
      <c r="BE92" s="70"/>
      <c r="BF92" s="85"/>
      <c r="BG92" s="85"/>
      <c r="BH92" s="85"/>
      <c r="BI92" s="85"/>
      <c r="BJ92" s="85"/>
      <c r="BK92" s="85"/>
      <c r="BL92" s="85"/>
      <c r="BM92" s="85"/>
      <c r="BN92" s="85"/>
    </row>
    <row r="93" spans="33:66" ht="13.5">
      <c r="AG93" s="192"/>
      <c r="AH93" s="85"/>
      <c r="AI93" s="85"/>
      <c r="AJ93" s="71"/>
      <c r="AK93" s="85"/>
      <c r="AL93" s="85"/>
      <c r="AM93" s="85"/>
      <c r="AN93" s="85"/>
      <c r="AW93" s="69"/>
      <c r="AX93" s="69"/>
      <c r="AY93" s="69"/>
      <c r="AZ93" s="69"/>
      <c r="BA93" s="69"/>
      <c r="BB93" s="69"/>
      <c r="BC93" s="69"/>
      <c r="BD93" s="69"/>
      <c r="BE93" s="70"/>
      <c r="BF93" s="85"/>
      <c r="BG93" s="85"/>
      <c r="BH93" s="85"/>
      <c r="BI93" s="85"/>
      <c r="BJ93" s="85"/>
      <c r="BK93" s="85"/>
      <c r="BL93" s="85"/>
      <c r="BM93" s="85"/>
      <c r="BN93" s="85"/>
    </row>
    <row r="94" spans="33:66" ht="13.5">
      <c r="AG94" s="90"/>
      <c r="AH94" s="85"/>
      <c r="AI94" s="85"/>
      <c r="AJ94" s="71"/>
      <c r="AK94" s="85"/>
      <c r="AL94" s="85"/>
      <c r="AM94" s="85"/>
      <c r="AN94" s="85"/>
      <c r="AW94" s="69"/>
      <c r="AX94" s="69"/>
      <c r="AY94" s="69"/>
      <c r="AZ94" s="69"/>
      <c r="BA94" s="69"/>
      <c r="BB94" s="69"/>
      <c r="BC94" s="69"/>
      <c r="BD94" s="69"/>
      <c r="BE94" s="125"/>
      <c r="BF94" s="85"/>
      <c r="BG94" s="85"/>
      <c r="BH94" s="85"/>
      <c r="BI94" s="85"/>
      <c r="BJ94" s="85"/>
      <c r="BK94" s="85"/>
      <c r="BL94" s="85"/>
      <c r="BM94" s="85"/>
      <c r="BN94" s="85"/>
    </row>
    <row r="95" spans="35:69" ht="17.25">
      <c r="AI95" s="156"/>
      <c r="AK95" s="85"/>
      <c r="AL95" s="85"/>
      <c r="AM95" s="85"/>
      <c r="AN95" s="85"/>
      <c r="AW95" s="125"/>
      <c r="AX95" s="125"/>
      <c r="AY95" s="125"/>
      <c r="AZ95" s="125"/>
      <c r="BA95" s="125"/>
      <c r="BB95" s="125"/>
      <c r="BC95" s="125"/>
      <c r="BD95" s="125"/>
      <c r="BE95" s="70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</row>
    <row r="96" spans="35:69" ht="17.25">
      <c r="AI96" s="156"/>
      <c r="AK96" s="85"/>
      <c r="AL96" s="85"/>
      <c r="AM96" s="85"/>
      <c r="AN96" s="85"/>
      <c r="AW96" s="70"/>
      <c r="AX96" s="70"/>
      <c r="AY96" s="189"/>
      <c r="AZ96" s="70"/>
      <c r="BA96" s="70"/>
      <c r="BB96" s="189"/>
      <c r="BC96" s="70"/>
      <c r="BD96" s="70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</row>
    <row r="97" spans="35:69" ht="17.25">
      <c r="AI97" s="156"/>
      <c r="AW97" s="85"/>
      <c r="AX97" s="85"/>
      <c r="AY97" s="85"/>
      <c r="AZ97" s="85"/>
      <c r="BA97" s="85"/>
      <c r="BB97" s="85"/>
      <c r="BC97" s="85"/>
      <c r="BD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</row>
    <row r="98" spans="35:72" ht="17.25">
      <c r="AI98" s="156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</row>
    <row r="99" spans="35:68" ht="17.25">
      <c r="AI99" s="156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</row>
    <row r="100" spans="35:61" ht="17.25">
      <c r="AI100" s="156"/>
      <c r="AK100" s="85"/>
      <c r="AL100" s="85"/>
      <c r="AM100" s="85"/>
      <c r="AN100" s="85"/>
      <c r="BE100" s="85"/>
      <c r="BF100" s="85"/>
      <c r="BG100" s="85"/>
      <c r="BH100" s="85"/>
      <c r="BI100" s="85"/>
    </row>
    <row r="101" spans="35:57" ht="13.5">
      <c r="AI101" s="85"/>
      <c r="AJ101" s="85"/>
      <c r="AW101" s="85"/>
      <c r="AX101" s="85"/>
      <c r="AY101" s="85"/>
      <c r="AZ101" s="85"/>
      <c r="BA101" s="85"/>
      <c r="BB101" s="85"/>
      <c r="BC101" s="85"/>
      <c r="BD101" s="85"/>
      <c r="BE101" s="85"/>
    </row>
    <row r="102" spans="35:57" ht="13.5">
      <c r="AI102" s="180"/>
      <c r="AJ102" s="180"/>
      <c r="AW102" s="85"/>
      <c r="AX102" s="85"/>
      <c r="AY102" s="85"/>
      <c r="AZ102" s="85"/>
      <c r="BA102" s="85"/>
      <c r="BB102" s="85"/>
      <c r="BC102" s="85"/>
      <c r="BD102" s="85"/>
      <c r="BE102" s="85"/>
    </row>
    <row r="103" spans="49:63" ht="13.5"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</row>
    <row r="104" spans="35:57" ht="13.5">
      <c r="AI104" s="85"/>
      <c r="AJ104" s="85"/>
      <c r="AK104" s="85"/>
      <c r="AL104" s="85"/>
      <c r="AM104" s="85"/>
      <c r="AN104" s="85"/>
      <c r="AW104" s="85"/>
      <c r="AX104" s="85"/>
      <c r="AY104" s="85"/>
      <c r="AZ104" s="85"/>
      <c r="BA104" s="85"/>
      <c r="BB104" s="85"/>
      <c r="BC104" s="85"/>
      <c r="BD104" s="85"/>
      <c r="BE104" s="85"/>
    </row>
    <row r="105" spans="35:57" ht="13.5">
      <c r="AI105" s="85"/>
      <c r="AJ105" s="85"/>
      <c r="AK105" s="85"/>
      <c r="AL105" s="85"/>
      <c r="AM105" s="85"/>
      <c r="AN105" s="85"/>
      <c r="AW105" s="85"/>
      <c r="AX105" s="85"/>
      <c r="AY105" s="85"/>
      <c r="AZ105" s="85"/>
      <c r="BA105" s="85"/>
      <c r="BB105" s="85"/>
      <c r="BC105" s="85"/>
      <c r="BD105" s="85"/>
      <c r="BE105" s="85"/>
    </row>
    <row r="106" spans="35:57" ht="13.5">
      <c r="AI106" s="85"/>
      <c r="AJ106" s="85"/>
      <c r="AK106" s="85"/>
      <c r="AL106" s="85"/>
      <c r="AM106" s="85"/>
      <c r="AN106" s="85"/>
      <c r="AW106" s="85"/>
      <c r="AX106" s="85"/>
      <c r="AY106" s="85"/>
      <c r="AZ106" s="85"/>
      <c r="BA106" s="85"/>
      <c r="BB106" s="85"/>
      <c r="BC106" s="85"/>
      <c r="BD106" s="85"/>
      <c r="BE106" s="85"/>
    </row>
    <row r="107" spans="35:57" ht="13.5">
      <c r="AI107" s="85"/>
      <c r="AJ107" s="85"/>
      <c r="AK107" s="85"/>
      <c r="AL107" s="85"/>
      <c r="AM107" s="85"/>
      <c r="AN107" s="85"/>
      <c r="AW107" s="85"/>
      <c r="AX107" s="85"/>
      <c r="AY107" s="85"/>
      <c r="AZ107" s="85"/>
      <c r="BA107" s="85"/>
      <c r="BB107" s="85"/>
      <c r="BC107" s="85"/>
      <c r="BD107" s="85"/>
      <c r="BE107" s="85"/>
    </row>
    <row r="108" spans="35:57" ht="13.5">
      <c r="AI108" s="85"/>
      <c r="AJ108" s="85"/>
      <c r="AK108" s="85"/>
      <c r="AL108" s="85"/>
      <c r="AM108" s="85"/>
      <c r="AN108" s="85"/>
      <c r="AW108" s="85"/>
      <c r="AX108" s="85"/>
      <c r="AY108" s="85"/>
      <c r="AZ108" s="85"/>
      <c r="BA108" s="85"/>
      <c r="BB108" s="85"/>
      <c r="BC108" s="85"/>
      <c r="BD108" s="85"/>
      <c r="BE108" s="85"/>
    </row>
    <row r="109" spans="35:57" ht="13.5">
      <c r="AI109" s="85"/>
      <c r="AJ109" s="85"/>
      <c r="AK109" s="85"/>
      <c r="AL109" s="85"/>
      <c r="AM109" s="85"/>
      <c r="AN109" s="85"/>
      <c r="AW109" s="85"/>
      <c r="AX109" s="85"/>
      <c r="AY109" s="85"/>
      <c r="AZ109" s="85"/>
      <c r="BA109" s="85"/>
      <c r="BB109" s="85"/>
      <c r="BC109" s="85"/>
      <c r="BD109" s="85"/>
      <c r="BE109" s="85"/>
    </row>
    <row r="110" spans="35:57" ht="13.5"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</row>
    <row r="111" spans="41:57" ht="13.5"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</row>
    <row r="112" spans="41:57" ht="13.5"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</row>
    <row r="113" spans="41:57" ht="13.5"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</row>
    <row r="114" spans="41:57" ht="13.5"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</row>
    <row r="115" spans="41:57" ht="13.5"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</row>
    <row r="116" spans="41:57" ht="13.5"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</row>
    <row r="117" spans="41:57" ht="13.5"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</row>
    <row r="118" spans="33:57" ht="13.5">
      <c r="AG118" s="90"/>
      <c r="AI118" s="180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</row>
    <row r="119" spans="26:56" ht="14.25">
      <c r="Z119" s="85"/>
      <c r="AA119" s="68"/>
      <c r="AB119" s="68"/>
      <c r="AC119" s="178"/>
      <c r="AD119" s="178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</row>
    <row r="120" spans="41:56" ht="13.5"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</row>
    <row r="121" spans="41:57" ht="13.5"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</row>
    <row r="122" spans="25:56" ht="13.5">
      <c r="Y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</row>
  </sheetData>
  <sheetProtection sheet="1" objects="1" scenarios="1"/>
  <mergeCells count="91">
    <mergeCell ref="O24:U24"/>
    <mergeCell ref="AB15:AD15"/>
    <mergeCell ref="Z47:Z49"/>
    <mergeCell ref="AB7:AD7"/>
    <mergeCell ref="H11:I11"/>
    <mergeCell ref="J11:K11"/>
    <mergeCell ref="L11:M11"/>
    <mergeCell ref="N11:O11"/>
    <mergeCell ref="AA47:AA49"/>
    <mergeCell ref="AB47:AB49"/>
    <mergeCell ref="P11:Q11"/>
    <mergeCell ref="T11:U11"/>
    <mergeCell ref="J10:K10"/>
    <mergeCell ref="L10:M10"/>
    <mergeCell ref="N10:O10"/>
    <mergeCell ref="P10:S10"/>
    <mergeCell ref="T10:U10"/>
    <mergeCell ref="AB18:AD18"/>
    <mergeCell ref="B22:C23"/>
    <mergeCell ref="B19:C19"/>
    <mergeCell ref="B21:C21"/>
    <mergeCell ref="D11:E11"/>
    <mergeCell ref="F11:G11"/>
    <mergeCell ref="B17:C17"/>
    <mergeCell ref="B12:C12"/>
    <mergeCell ref="B13:C13"/>
    <mergeCell ref="R11:S11"/>
    <mergeCell ref="D5:G5"/>
    <mergeCell ref="B7:C7"/>
    <mergeCell ref="D7:U7"/>
    <mergeCell ref="B8:C11"/>
    <mergeCell ref="D8:K8"/>
    <mergeCell ref="L8:U8"/>
    <mergeCell ref="H9:I9"/>
    <mergeCell ref="J9:K9"/>
    <mergeCell ref="D10:G10"/>
    <mergeCell ref="H10:I10"/>
    <mergeCell ref="AF5:AK5"/>
    <mergeCell ref="AG6:AK7"/>
    <mergeCell ref="AF6:AF7"/>
    <mergeCell ref="L5:O5"/>
    <mergeCell ref="AG16:AK17"/>
    <mergeCell ref="AG10:AK11"/>
    <mergeCell ref="AG8:AK9"/>
    <mergeCell ref="AG15:AK15"/>
    <mergeCell ref="AG14:AK14"/>
    <mergeCell ref="AG13:AK13"/>
    <mergeCell ref="AW25:AY25"/>
    <mergeCell ref="AA6:AA7"/>
    <mergeCell ref="AG20:AK20"/>
    <mergeCell ref="AG19:AK19"/>
    <mergeCell ref="B18:C18"/>
    <mergeCell ref="B15:C15"/>
    <mergeCell ref="AM25:AM27"/>
    <mergeCell ref="AL25:AL27"/>
    <mergeCell ref="AG18:AK18"/>
    <mergeCell ref="AE25:AE27"/>
    <mergeCell ref="AB21:AC21"/>
    <mergeCell ref="AB20:AC20"/>
    <mergeCell ref="AN28:AN37"/>
    <mergeCell ref="AN25:AN27"/>
    <mergeCell ref="AH25:AH27"/>
    <mergeCell ref="AB25:AB27"/>
    <mergeCell ref="AG12:AK12"/>
    <mergeCell ref="AG67:AG68"/>
    <mergeCell ref="AH67:AJ68"/>
    <mergeCell ref="AB16:AD16"/>
    <mergeCell ref="AB19:AD19"/>
    <mergeCell ref="AG61:AG62"/>
    <mergeCell ref="AG25:AG27"/>
    <mergeCell ref="AH38:AN38"/>
    <mergeCell ref="AI25:AI27"/>
    <mergeCell ref="AK25:AK27"/>
    <mergeCell ref="BC25:BE25"/>
    <mergeCell ref="AZ25:BB25"/>
    <mergeCell ref="B14:C14"/>
    <mergeCell ref="B16:C16"/>
    <mergeCell ref="B20:C20"/>
    <mergeCell ref="AB17:AD17"/>
    <mergeCell ref="AT25:AV25"/>
    <mergeCell ref="AQ25:AS25"/>
    <mergeCell ref="AF25:AF27"/>
    <mergeCell ref="AG21:AK21"/>
    <mergeCell ref="AP25:AP26"/>
    <mergeCell ref="AG65:AG66"/>
    <mergeCell ref="AG53:AG54"/>
    <mergeCell ref="AG55:AG56"/>
    <mergeCell ref="AG57:AG58"/>
    <mergeCell ref="AG59:AG60"/>
    <mergeCell ref="AG63:AG64"/>
    <mergeCell ref="AJ25:AJ27"/>
  </mergeCells>
  <conditionalFormatting sqref="AA8:AD9">
    <cfRule type="expression" priority="73" dxfId="0" stopIfTrue="1">
      <formula>$AA$9="×"</formula>
    </cfRule>
  </conditionalFormatting>
  <conditionalFormatting sqref="AF8:AG8 AF9">
    <cfRule type="expression" priority="71" dxfId="0" stopIfTrue="1">
      <formula>$AF$9="×"</formula>
    </cfRule>
  </conditionalFormatting>
  <conditionalFormatting sqref="U18">
    <cfRule type="expression" priority="63" dxfId="0" stopIfTrue="1">
      <formula>$T$18="×"</formula>
    </cfRule>
  </conditionalFormatting>
  <conditionalFormatting sqref="U20">
    <cfRule type="expression" priority="61" dxfId="0" stopIfTrue="1">
      <formula>$T$20="×"</formula>
    </cfRule>
  </conditionalFormatting>
  <conditionalFormatting sqref="U16">
    <cfRule type="expression" priority="60" dxfId="0" stopIfTrue="1">
      <formula>$T$16="×"</formula>
    </cfRule>
  </conditionalFormatting>
  <conditionalFormatting sqref="U15">
    <cfRule type="expression" priority="59" dxfId="0" stopIfTrue="1">
      <formula>$T$15="×"</formula>
    </cfRule>
  </conditionalFormatting>
  <conditionalFormatting sqref="U21">
    <cfRule type="expression" priority="57" dxfId="0" stopIfTrue="1">
      <formula>$T$21="×"</formula>
    </cfRule>
  </conditionalFormatting>
  <conditionalFormatting sqref="U12">
    <cfRule type="expression" priority="67" dxfId="0" stopIfTrue="1">
      <formula>$T$12="×"</formula>
    </cfRule>
  </conditionalFormatting>
  <conditionalFormatting sqref="U13">
    <cfRule type="expression" priority="66" dxfId="0" stopIfTrue="1">
      <formula>$T$13="×"</formula>
    </cfRule>
  </conditionalFormatting>
  <conditionalFormatting sqref="U17">
    <cfRule type="expression" priority="65" dxfId="0" stopIfTrue="1">
      <formula>$T$17="×"</formula>
    </cfRule>
  </conditionalFormatting>
  <conditionalFormatting sqref="U14">
    <cfRule type="expression" priority="56" dxfId="0" stopIfTrue="1">
      <formula>$T$14="×"</formula>
    </cfRule>
  </conditionalFormatting>
  <conditionalFormatting sqref="AF10:AG10 AF11">
    <cfRule type="expression" priority="54" dxfId="0" stopIfTrue="1">
      <formula>$AF$11="×"</formula>
    </cfRule>
  </conditionalFormatting>
  <conditionalFormatting sqref="AF14:AG15">
    <cfRule type="expression" priority="49" dxfId="0" stopIfTrue="1">
      <formula>$AF$15="×"</formula>
    </cfRule>
  </conditionalFormatting>
  <conditionalFormatting sqref="AA10:AD11">
    <cfRule type="expression" priority="48" dxfId="0" stopIfTrue="1">
      <formula>$AA$11="×"</formula>
    </cfRule>
  </conditionalFormatting>
  <conditionalFormatting sqref="AF16:AG16 AF17">
    <cfRule type="expression" priority="44" dxfId="0" stopIfTrue="1">
      <formula>$AF$17="×"</formula>
    </cfRule>
  </conditionalFormatting>
  <conditionalFormatting sqref="AF12:AG13">
    <cfRule type="expression" priority="41" dxfId="0" stopIfTrue="1">
      <formula>$AF$13="×"</formula>
    </cfRule>
    <cfRule type="expression" priority="72" dxfId="0" stopIfTrue="1">
      <formula>$AF$13="×"</formula>
    </cfRule>
  </conditionalFormatting>
  <conditionalFormatting sqref="B12 M12:U12">
    <cfRule type="expression" priority="39" dxfId="0" stopIfTrue="1">
      <formula>$AF$28="×"</formula>
    </cfRule>
  </conditionalFormatting>
  <conditionalFormatting sqref="B13 M13:U13">
    <cfRule type="expression" priority="38" dxfId="0" stopIfTrue="1">
      <formula>$AF$29="×"</formula>
    </cfRule>
  </conditionalFormatting>
  <conditionalFormatting sqref="B17 M17:U17">
    <cfRule type="expression" priority="37" dxfId="0" stopIfTrue="1">
      <formula>$AF$33="×"</formula>
    </cfRule>
  </conditionalFormatting>
  <conditionalFormatting sqref="B14 M14:U14">
    <cfRule type="expression" priority="82" dxfId="0" stopIfTrue="1">
      <formula>$AF$30="×"</formula>
    </cfRule>
  </conditionalFormatting>
  <conditionalFormatting sqref="B15 M15:U15">
    <cfRule type="expression" priority="99" dxfId="0" stopIfTrue="1">
      <formula>$AF$31="×"</formula>
    </cfRule>
  </conditionalFormatting>
  <conditionalFormatting sqref="B16 M16:U16">
    <cfRule type="expression" priority="110" dxfId="0" stopIfTrue="1">
      <formula>$AF$32="×"</formula>
    </cfRule>
  </conditionalFormatting>
  <conditionalFormatting sqref="B18 M18:U18">
    <cfRule type="expression" priority="106" dxfId="0" stopIfTrue="1">
      <formula>$AF$34="×"</formula>
    </cfRule>
    <cfRule type="expression" priority="107" dxfId="0" stopIfTrue="1">
      <formula>$P$18="×"</formula>
    </cfRule>
  </conditionalFormatting>
  <conditionalFormatting sqref="U19">
    <cfRule type="expression" priority="29" dxfId="0" stopIfTrue="1">
      <formula>$T$19="×"</formula>
    </cfRule>
  </conditionalFormatting>
  <conditionalFormatting sqref="AF18:AG19">
    <cfRule type="expression" priority="26" dxfId="0" stopIfTrue="1">
      <formula>$AF$19="×"</formula>
    </cfRule>
  </conditionalFormatting>
  <conditionalFormatting sqref="AF20:AG21">
    <cfRule type="expression" priority="25" dxfId="0" stopIfTrue="1">
      <formula>$AF$21="×"</formula>
    </cfRule>
  </conditionalFormatting>
  <conditionalFormatting sqref="R12">
    <cfRule type="expression" priority="8" dxfId="0" stopIfTrue="1">
      <formula>$AF$28="×"</formula>
    </cfRule>
  </conditionalFormatting>
  <conditionalFormatting sqref="R13">
    <cfRule type="expression" priority="7" dxfId="0" stopIfTrue="1">
      <formula>$AF$29="×"</formula>
    </cfRule>
  </conditionalFormatting>
  <conditionalFormatting sqref="R17">
    <cfRule type="expression" priority="6" dxfId="0" stopIfTrue="1">
      <formula>$AF$33="×"</formula>
    </cfRule>
  </conditionalFormatting>
  <conditionalFormatting sqref="R14">
    <cfRule type="expression" priority="9" dxfId="0" stopIfTrue="1">
      <formula>$AF$30="×"</formula>
    </cfRule>
  </conditionalFormatting>
  <conditionalFormatting sqref="R15">
    <cfRule type="expression" priority="10" dxfId="0" stopIfTrue="1">
      <formula>$AF$31="×"</formula>
    </cfRule>
  </conditionalFormatting>
  <conditionalFormatting sqref="R16">
    <cfRule type="expression" priority="17" dxfId="0" stopIfTrue="1">
      <formula>$AF$32="×"</formula>
    </cfRule>
  </conditionalFormatting>
  <conditionalFormatting sqref="U22">
    <cfRule type="expression" priority="4" dxfId="0" stopIfTrue="1">
      <formula>$T$22="×"</formula>
    </cfRule>
  </conditionalFormatting>
  <conditionalFormatting sqref="S22">
    <cfRule type="expression" priority="3" dxfId="0" stopIfTrue="1">
      <formula>$R$22="×"</formula>
    </cfRule>
  </conditionalFormatting>
  <conditionalFormatting sqref="K22">
    <cfRule type="expression" priority="2" dxfId="0" stopIfTrue="1">
      <formula>$J$22="×"</formula>
    </cfRule>
  </conditionalFormatting>
  <conditionalFormatting sqref="I22">
    <cfRule type="expression" priority="1" dxfId="0" stopIfTrue="1">
      <formula>$H$22="×"</formula>
    </cfRule>
  </conditionalFormatting>
  <conditionalFormatting sqref="B19 M19:U19">
    <cfRule type="expression" priority="104" dxfId="0" stopIfTrue="1">
      <formula>$AF$35="×"</formula>
    </cfRule>
    <cfRule type="expression" priority="105" dxfId="0" stopIfTrue="1">
      <formula>$P$19="×"</formula>
    </cfRule>
  </conditionalFormatting>
  <conditionalFormatting sqref="B20 M20:U20">
    <cfRule type="expression" priority="102" dxfId="0" stopIfTrue="1">
      <formula>$AF$36="×"</formula>
    </cfRule>
    <cfRule type="expression" priority="103" dxfId="0" stopIfTrue="1">
      <formula>$P$20="×"</formula>
    </cfRule>
  </conditionalFormatting>
  <conditionalFormatting sqref="B21 M21:U21">
    <cfRule type="expression" priority="111" dxfId="0" stopIfTrue="1">
      <formula>$AF$37="×"</formula>
    </cfRule>
    <cfRule type="expression" priority="112" dxfId="0" stopIfTrue="1">
      <formula>$P$5="×"</formula>
    </cfRule>
  </conditionalFormatting>
  <dataValidations count="3">
    <dataValidation allowBlank="1" showInputMessage="1" showErrorMessage="1" imeMode="halfAlpha" sqref="Q22 S22 I22"/>
    <dataValidation type="whole" operator="greaterThanOrEqual" allowBlank="1" showInputMessage="1" showErrorMessage="1" errorTitle="0以上の数字を入力して下さい。" imeMode="halfAlpha" sqref="M12:M21 U12:U21 O12:O21 Q12:Q21 K12:K21 I12:I21 G12:G21 E12:E21 S12:S21">
      <formula1>0</formula1>
    </dataValidation>
    <dataValidation allowBlank="1" showInputMessage="1" showErrorMessage="1" imeMode="hiragana" sqref="D6"/>
  </dataValidations>
  <printOptions/>
  <pageMargins left="0.708661417322835" right="0.31496062992126" top="0.748031496062992" bottom="0.748031496062992" header="0.31496062992126" footer="0.31496062992126"/>
  <pageSetup fitToHeight="1" fitToWidth="1" horizontalDpi="600" verticalDpi="600" orientation="portrait" paperSize="9" scale="2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8" tint="0.7999799847602844"/>
    <pageSetUpPr fitToPage="1"/>
  </sheetPr>
  <dimension ref="A2:T28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421875" style="215" customWidth="1"/>
    <col min="2" max="4" width="3.7109375" style="217" customWidth="1"/>
    <col min="5" max="5" width="16.421875" style="216" customWidth="1"/>
    <col min="6" max="6" width="16.140625" style="1" customWidth="1"/>
    <col min="7" max="7" width="9.140625" style="217" customWidth="1"/>
    <col min="8" max="8" width="6.421875" style="215" customWidth="1"/>
    <col min="9" max="14" width="15.140625" style="217" customWidth="1"/>
    <col min="15" max="15" width="5.28125" style="215" customWidth="1"/>
    <col min="16" max="16" width="2.140625" style="215" customWidth="1"/>
    <col min="17" max="17" width="15.140625" style="217" customWidth="1"/>
    <col min="18" max="18" width="0" style="217" hidden="1" customWidth="1"/>
    <col min="19" max="16384" width="9.00390625" style="217" customWidth="1"/>
  </cols>
  <sheetData>
    <row r="1" ht="13.5"/>
    <row r="2" spans="2:4" ht="13.5">
      <c r="B2" s="608" t="s">
        <v>173</v>
      </c>
      <c r="C2" s="608"/>
      <c r="D2" s="608"/>
    </row>
    <row r="3" ht="13.5"/>
    <row r="4" spans="1:6" ht="13.5" customHeight="1">
      <c r="A4" s="609" t="s">
        <v>217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20"/>
      <c r="F5" s="215"/>
    </row>
    <row r="6" spans="1:8" ht="13.5" customHeight="1">
      <c r="A6" s="219"/>
      <c r="B6" s="221" t="s">
        <v>144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20"/>
      <c r="F7" s="612" t="s">
        <v>84</v>
      </c>
      <c r="G7" s="613"/>
      <c r="H7" s="614"/>
    </row>
    <row r="8" spans="1:15" ht="13.5" customHeight="1">
      <c r="A8" s="219"/>
      <c r="B8" s="223"/>
      <c r="C8" s="223"/>
      <c r="D8" s="223"/>
      <c r="E8" s="224"/>
      <c r="F8" s="261"/>
      <c r="O8" s="225"/>
    </row>
    <row r="9" spans="1:12" ht="13.5" customHeight="1">
      <c r="A9" s="219"/>
      <c r="B9" s="259"/>
      <c r="C9" s="259"/>
      <c r="D9" s="259"/>
      <c r="E9" s="262"/>
      <c r="F9" s="261"/>
      <c r="I9" s="226" t="s">
        <v>30</v>
      </c>
      <c r="J9" s="1">
        <f>IF('基本情報入力（使い方）'!$C$12="","",'基本情報入力（使い方）'!$C$12)</f>
      </c>
      <c r="K9" s="226"/>
      <c r="L9" s="1"/>
    </row>
    <row r="10" spans="1:15" ht="13.5" customHeight="1" thickBot="1">
      <c r="A10" s="219"/>
      <c r="B10" s="259"/>
      <c r="C10" s="259"/>
      <c r="D10" s="259"/>
      <c r="E10" s="262"/>
      <c r="F10" s="261"/>
      <c r="M10" s="226"/>
      <c r="N10" s="226" t="s">
        <v>18</v>
      </c>
      <c r="O10" s="226"/>
    </row>
    <row r="11" spans="1:17" ht="27" customHeight="1">
      <c r="A11" s="610" t="s">
        <v>1</v>
      </c>
      <c r="B11" s="599" t="s">
        <v>2</v>
      </c>
      <c r="C11" s="599"/>
      <c r="D11" s="600"/>
      <c r="E11" s="227" t="s">
        <v>3</v>
      </c>
      <c r="F11" s="228" t="s">
        <v>4</v>
      </c>
      <c r="G11" s="228" t="s">
        <v>5</v>
      </c>
      <c r="H11" s="229" t="s">
        <v>6</v>
      </c>
      <c r="I11" s="228" t="s">
        <v>0</v>
      </c>
      <c r="J11" s="228" t="s">
        <v>0</v>
      </c>
      <c r="K11" s="599" t="s">
        <v>7</v>
      </c>
      <c r="L11" s="600"/>
      <c r="M11" s="595" t="s">
        <v>233</v>
      </c>
      <c r="N11" s="596"/>
      <c r="O11" s="606" t="s">
        <v>37</v>
      </c>
      <c r="Q11" s="301" t="s">
        <v>186</v>
      </c>
    </row>
    <row r="12" spans="1:17" ht="42" customHeight="1" thickBot="1">
      <c r="A12" s="611"/>
      <c r="B12" s="230" t="s">
        <v>8</v>
      </c>
      <c r="C12" s="230" t="s">
        <v>9</v>
      </c>
      <c r="D12" s="231" t="s">
        <v>10</v>
      </c>
      <c r="E12" s="232"/>
      <c r="F12" s="233"/>
      <c r="G12" s="234"/>
      <c r="H12" s="235"/>
      <c r="I12" s="234" t="s">
        <v>11</v>
      </c>
      <c r="J12" s="234" t="s">
        <v>23</v>
      </c>
      <c r="K12" s="236" t="s">
        <v>12</v>
      </c>
      <c r="L12" s="235" t="s">
        <v>21</v>
      </c>
      <c r="M12" s="344" t="s">
        <v>234</v>
      </c>
      <c r="N12" s="344" t="s">
        <v>235</v>
      </c>
      <c r="O12" s="607"/>
      <c r="Q12" s="302" t="s">
        <v>187</v>
      </c>
    </row>
    <row r="13" spans="1:17" ht="61.5" customHeight="1">
      <c r="A13" s="268"/>
      <c r="B13" s="593"/>
      <c r="C13" s="594"/>
      <c r="D13" s="594"/>
      <c r="E13" s="271"/>
      <c r="F13" s="272"/>
      <c r="G13" s="273"/>
      <c r="H13" s="274"/>
      <c r="I13" s="30">
        <f aca="true" t="shared" si="0" ref="I13:I22">IF(J13="","",ROUNDDOWN(J13*(1+O13/100),0))</f>
      </c>
      <c r="J13" s="281"/>
      <c r="K13" s="30">
        <f aca="true" t="shared" si="1" ref="K13:K22">IF(L13="","",ROUNDDOWN(L13*(1+O13/100),0))</f>
      </c>
      <c r="L13" s="30">
        <f>IF(OR(J13="",G13=""),"",ROUNDDOWN(J13*G13,0))</f>
      </c>
      <c r="M13" s="202">
        <f>L13</f>
      </c>
      <c r="N13" s="290"/>
      <c r="O13" s="283">
        <v>8</v>
      </c>
      <c r="P13" s="217"/>
      <c r="Q13" s="369">
        <f>IF(N13="","",ROUNDDOWN(N13/G13*2/3,0)*G13)</f>
      </c>
    </row>
    <row r="14" spans="1:17" ht="61.5" customHeight="1">
      <c r="A14" s="269"/>
      <c r="B14" s="593"/>
      <c r="C14" s="594"/>
      <c r="D14" s="594"/>
      <c r="E14" s="272"/>
      <c r="F14" s="272"/>
      <c r="G14" s="275"/>
      <c r="H14" s="274"/>
      <c r="I14" s="30">
        <f t="shared" si="0"/>
      </c>
      <c r="J14" s="281"/>
      <c r="K14" s="30">
        <f t="shared" si="1"/>
      </c>
      <c r="L14" s="30">
        <f aca="true" t="shared" si="2" ref="L14:L22">IF(OR(J14="",G14=""),"",ROUNDDOWN(J14*G14,0))</f>
      </c>
      <c r="M14" s="202">
        <f aca="true" t="shared" si="3" ref="M14:M22">L14</f>
      </c>
      <c r="N14" s="290"/>
      <c r="O14" s="283">
        <v>8</v>
      </c>
      <c r="Q14" s="368">
        <f aca="true" t="shared" si="4" ref="Q14:Q22">IF(N14="","",ROUNDDOWN(N14/G14*2/3,0)*G14)</f>
      </c>
    </row>
    <row r="15" spans="1:17" ht="61.5" customHeight="1">
      <c r="A15" s="268"/>
      <c r="B15" s="593"/>
      <c r="C15" s="594"/>
      <c r="D15" s="594"/>
      <c r="E15" s="276"/>
      <c r="F15" s="276"/>
      <c r="G15" s="273"/>
      <c r="H15" s="274"/>
      <c r="I15" s="30">
        <f t="shared" si="0"/>
      </c>
      <c r="J15" s="281"/>
      <c r="K15" s="30">
        <f t="shared" si="1"/>
      </c>
      <c r="L15" s="30">
        <f t="shared" si="2"/>
      </c>
      <c r="M15" s="31">
        <f t="shared" si="3"/>
      </c>
      <c r="N15" s="290"/>
      <c r="O15" s="283">
        <v>8</v>
      </c>
      <c r="P15" s="218"/>
      <c r="Q15" s="368">
        <f t="shared" si="4"/>
      </c>
    </row>
    <row r="16" spans="1:17" s="237" customFormat="1" ht="61.5" customHeight="1">
      <c r="A16" s="269"/>
      <c r="B16" s="593"/>
      <c r="C16" s="594"/>
      <c r="D16" s="594"/>
      <c r="E16" s="276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83">
        <v>8</v>
      </c>
      <c r="P16" s="218"/>
      <c r="Q16" s="368">
        <f t="shared" si="4"/>
      </c>
    </row>
    <row r="17" spans="1:17" ht="61.5" customHeight="1">
      <c r="A17" s="268"/>
      <c r="B17" s="593"/>
      <c r="C17" s="594"/>
      <c r="D17" s="594"/>
      <c r="E17" s="276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83">
        <v>8</v>
      </c>
      <c r="P17" s="218"/>
      <c r="Q17" s="368">
        <f t="shared" si="4"/>
      </c>
    </row>
    <row r="18" spans="1:17" ht="61.5" customHeight="1">
      <c r="A18" s="269"/>
      <c r="B18" s="593"/>
      <c r="C18" s="594"/>
      <c r="D18" s="594"/>
      <c r="E18" s="276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83">
        <v>8</v>
      </c>
      <c r="P18" s="218"/>
      <c r="Q18" s="368">
        <f t="shared" si="4"/>
      </c>
    </row>
    <row r="19" spans="1:17" ht="61.5" customHeight="1">
      <c r="A19" s="268"/>
      <c r="B19" s="593"/>
      <c r="C19" s="594"/>
      <c r="D19" s="594"/>
      <c r="E19" s="276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83">
        <v>8</v>
      </c>
      <c r="P19" s="218"/>
      <c r="Q19" s="368">
        <f t="shared" si="4"/>
      </c>
    </row>
    <row r="20" spans="1:17" s="237" customFormat="1" ht="61.5" customHeight="1">
      <c r="A20" s="269"/>
      <c r="B20" s="593"/>
      <c r="C20" s="594"/>
      <c r="D20" s="594"/>
      <c r="E20" s="276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83">
        <v>8</v>
      </c>
      <c r="P20" s="238"/>
      <c r="Q20" s="368">
        <f t="shared" si="4"/>
      </c>
    </row>
    <row r="21" spans="1:17" ht="61.5" customHeight="1">
      <c r="A21" s="268"/>
      <c r="B21" s="593"/>
      <c r="C21" s="594"/>
      <c r="D21" s="594"/>
      <c r="E21" s="276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83">
        <v>8</v>
      </c>
      <c r="Q21" s="368">
        <f t="shared" si="4"/>
      </c>
    </row>
    <row r="22" spans="1:17" ht="61.5" customHeight="1" thickBot="1">
      <c r="A22" s="270"/>
      <c r="B22" s="601"/>
      <c r="C22" s="602"/>
      <c r="D22" s="602"/>
      <c r="E22" s="278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  <c r="Q22" s="368">
        <f t="shared" si="4"/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0</v>
      </c>
      <c r="L23" s="29">
        <f>SUM(L13:L22)</f>
        <v>0</v>
      </c>
      <c r="M23" s="345">
        <f>SUM(M13:M22)</f>
        <v>0</v>
      </c>
      <c r="N23" s="204">
        <f>SUM(N13:N22)</f>
        <v>0</v>
      </c>
      <c r="Q23" s="35">
        <f>SUM(Q13:Q22)</f>
        <v>0</v>
      </c>
      <c r="R23" s="217">
        <f>'経費明細表'!S12</f>
        <v>0</v>
      </c>
    </row>
    <row r="24" spans="1:20" ht="13.5" customHeight="1">
      <c r="A24" s="219"/>
      <c r="L24" s="241"/>
      <c r="M24" s="242"/>
      <c r="N24" s="242"/>
      <c r="Q24" s="258"/>
      <c r="R24" s="259"/>
      <c r="S24" s="259"/>
      <c r="T24" s="259"/>
    </row>
    <row r="25" spans="2:20" ht="13.5" customHeight="1">
      <c r="B25" s="217" t="s">
        <v>15</v>
      </c>
      <c r="D25" s="243"/>
      <c r="E25" s="1" t="s">
        <v>31</v>
      </c>
      <c r="H25" s="217"/>
      <c r="M25" s="244"/>
      <c r="N25" s="244"/>
      <c r="Q25" s="244"/>
      <c r="R25" s="259"/>
      <c r="S25" s="259"/>
      <c r="T25" s="259"/>
    </row>
    <row r="26" spans="1:20" s="1" customFormat="1" ht="13.5" customHeight="1">
      <c r="A26" s="215"/>
      <c r="B26" s="217" t="s">
        <v>16</v>
      </c>
      <c r="C26" s="217"/>
      <c r="D26" s="217"/>
      <c r="E26" s="1" t="s">
        <v>32</v>
      </c>
      <c r="G26" s="217"/>
      <c r="H26" s="217"/>
      <c r="I26" s="217"/>
      <c r="J26" s="217"/>
      <c r="K26" s="217"/>
      <c r="L26" s="217"/>
      <c r="M26" s="244"/>
      <c r="N26" s="244"/>
      <c r="O26" s="215"/>
      <c r="P26" s="215"/>
      <c r="Q26" s="244"/>
      <c r="R26" s="260"/>
      <c r="S26" s="260"/>
      <c r="T26" s="260"/>
    </row>
    <row r="27" spans="1:17" s="1" customFormat="1" ht="13.5" customHeight="1">
      <c r="A27" s="215"/>
      <c r="B27" s="217" t="s">
        <v>17</v>
      </c>
      <c r="C27" s="217"/>
      <c r="D27" s="217"/>
      <c r="E27" s="1" t="s">
        <v>33</v>
      </c>
      <c r="G27" s="217"/>
      <c r="H27" s="217"/>
      <c r="I27" s="217"/>
      <c r="J27" s="217"/>
      <c r="K27" s="217"/>
      <c r="L27" s="217"/>
      <c r="M27" s="244"/>
      <c r="N27" s="244"/>
      <c r="O27" s="215"/>
      <c r="P27" s="215"/>
      <c r="Q27" s="244"/>
    </row>
    <row r="28" spans="13:17" ht="13.5">
      <c r="M28" s="245"/>
      <c r="N28" s="245"/>
      <c r="Q28" s="245"/>
    </row>
  </sheetData>
  <sheetProtection sheet="1" objects="1" scenarios="1"/>
  <mergeCells count="20">
    <mergeCell ref="B22:D22"/>
    <mergeCell ref="B16:D16"/>
    <mergeCell ref="B17:D17"/>
    <mergeCell ref="F6:H6"/>
    <mergeCell ref="O11:O12"/>
    <mergeCell ref="B2:D2"/>
    <mergeCell ref="A4:E4"/>
    <mergeCell ref="A11:A12"/>
    <mergeCell ref="B11:D11"/>
    <mergeCell ref="F7:H7"/>
    <mergeCell ref="B14:D14"/>
    <mergeCell ref="B15:D15"/>
    <mergeCell ref="M11:N11"/>
    <mergeCell ref="A23:I23"/>
    <mergeCell ref="B18:D18"/>
    <mergeCell ref="B19:D19"/>
    <mergeCell ref="B20:D20"/>
    <mergeCell ref="B21:D21"/>
    <mergeCell ref="K11:L11"/>
    <mergeCell ref="B13:D13"/>
  </mergeCells>
  <conditionalFormatting sqref="N23">
    <cfRule type="expression" priority="1" dxfId="0" stopIfTrue="1">
      <formula>$N$23&lt;&gt;$R$23</formula>
    </cfRule>
  </conditionalFormatting>
  <dataValidations count="5">
    <dataValidation allowBlank="1" showInputMessage="1" showErrorMessage="1" imeMode="halfAlpha" sqref="M13:N23 K13:L22 I13:I22 Q13:Q22"/>
    <dataValidation type="list" allowBlank="1" showInputMessage="1" showErrorMessage="1" sqref="P18:P19 P15:P16">
      <formula1>$Q$12:$Q$14</formula1>
    </dataValidation>
    <dataValidation type="list" allowBlank="1" showInputMessage="1" showErrorMessage="1" sqref="P20:P22">
      <formula1>$Q$12:$Q$13</formula1>
    </dataValidation>
    <dataValidation allowBlank="1" showInputMessage="1" showErrorMessage="1" imeMode="hiragana" sqref="L9 J9"/>
    <dataValidation type="whole" operator="greaterThanOrEqual" allowBlank="1" showInputMessage="1" showErrorMessage="1" error="単価には50万円以上の金額を入力してください。" imeMode="halfAlpha" sqref="J13:J22">
      <formula1>500000</formula1>
    </dataValidation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>
    <tabColor theme="8" tint="0.7999799847602844"/>
    <pageSetUpPr fitToPage="1"/>
  </sheetPr>
  <dimension ref="A2:R28"/>
  <sheetViews>
    <sheetView showGridLines="0" zoomScaleSheetLayoutView="100" zoomScalePageLayoutView="0" workbookViewId="0" topLeftCell="A1">
      <pane ySplit="3" topLeftCell="A4" activePane="bottomLeft" state="frozen"/>
      <selection pane="topLeft" activeCell="E15" sqref="E15"/>
      <selection pane="bottomLeft" activeCell="A1" sqref="A1"/>
    </sheetView>
  </sheetViews>
  <sheetFormatPr defaultColWidth="9.140625" defaultRowHeight="15"/>
  <cols>
    <col min="1" max="1" width="8.421875" style="215" customWidth="1"/>
    <col min="2" max="4" width="3.7109375" style="217" customWidth="1"/>
    <col min="5" max="5" width="16.421875" style="216" customWidth="1"/>
    <col min="6" max="6" width="16.140625" style="1" customWidth="1"/>
    <col min="7" max="7" width="9.140625" style="217" customWidth="1"/>
    <col min="8" max="8" width="6.421875" style="215" customWidth="1"/>
    <col min="9" max="14" width="15.140625" style="217" customWidth="1"/>
    <col min="15" max="15" width="5.28125" style="215" customWidth="1"/>
    <col min="16" max="16" width="2.140625" style="215" customWidth="1"/>
    <col min="17" max="17" width="15.140625" style="217" customWidth="1"/>
    <col min="18" max="18" width="0" style="217" hidden="1" customWidth="1"/>
    <col min="19" max="16384" width="9.00390625" style="217" customWidth="1"/>
  </cols>
  <sheetData>
    <row r="1" ht="13.5"/>
    <row r="2" spans="2:4" ht="13.5">
      <c r="B2" s="608" t="s">
        <v>173</v>
      </c>
      <c r="C2" s="608"/>
      <c r="D2" s="608"/>
    </row>
    <row r="3" ht="13.5"/>
    <row r="4" spans="1:6" ht="13.5" customHeight="1">
      <c r="A4" s="609" t="s">
        <v>217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20"/>
      <c r="F5" s="215"/>
    </row>
    <row r="6" spans="1:8" ht="13.5" customHeight="1">
      <c r="A6" s="219"/>
      <c r="B6" s="221" t="s">
        <v>118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20"/>
      <c r="F7" s="612" t="s">
        <v>85</v>
      </c>
      <c r="G7" s="613"/>
      <c r="H7" s="614"/>
    </row>
    <row r="8" spans="1:15" ht="13.5" customHeight="1">
      <c r="A8" s="219"/>
      <c r="B8" s="219"/>
      <c r="C8" s="219"/>
      <c r="D8" s="219"/>
      <c r="E8" s="220"/>
      <c r="F8" s="215"/>
      <c r="O8" s="225"/>
    </row>
    <row r="9" spans="1:12" ht="13.5" customHeight="1">
      <c r="A9" s="219"/>
      <c r="F9" s="215"/>
      <c r="I9" s="226" t="s">
        <v>30</v>
      </c>
      <c r="J9" s="1">
        <f>IF('基本情報入力（使い方）'!$C$12="","",'基本情報入力（使い方）'!$C$12)</f>
      </c>
      <c r="K9" s="226"/>
      <c r="L9" s="1"/>
    </row>
    <row r="10" spans="1:15" ht="13.5" customHeight="1" thickBot="1">
      <c r="A10" s="219"/>
      <c r="F10" s="215"/>
      <c r="M10" s="226"/>
      <c r="N10" s="226" t="s">
        <v>18</v>
      </c>
      <c r="O10" s="226"/>
    </row>
    <row r="11" spans="1:17" ht="27" customHeight="1">
      <c r="A11" s="617" t="s">
        <v>1</v>
      </c>
      <c r="B11" s="599" t="s">
        <v>2</v>
      </c>
      <c r="C11" s="599"/>
      <c r="D11" s="600"/>
      <c r="E11" s="227" t="s">
        <v>3</v>
      </c>
      <c r="F11" s="228" t="s">
        <v>4</v>
      </c>
      <c r="G11" s="228" t="s">
        <v>5</v>
      </c>
      <c r="H11" s="229" t="s">
        <v>6</v>
      </c>
      <c r="I11" s="228" t="s">
        <v>0</v>
      </c>
      <c r="J11" s="228" t="s">
        <v>0</v>
      </c>
      <c r="K11" s="599" t="s">
        <v>7</v>
      </c>
      <c r="L11" s="600"/>
      <c r="M11" s="595" t="s">
        <v>233</v>
      </c>
      <c r="N11" s="596"/>
      <c r="O11" s="619" t="s">
        <v>37</v>
      </c>
      <c r="Q11" s="301" t="s">
        <v>186</v>
      </c>
    </row>
    <row r="12" spans="1:17" ht="42" customHeight="1" thickBot="1">
      <c r="A12" s="618"/>
      <c r="B12" s="230" t="s">
        <v>8</v>
      </c>
      <c r="C12" s="230" t="s">
        <v>9</v>
      </c>
      <c r="D12" s="231" t="s">
        <v>10</v>
      </c>
      <c r="E12" s="232"/>
      <c r="F12" s="233"/>
      <c r="G12" s="234"/>
      <c r="H12" s="235"/>
      <c r="I12" s="234" t="s">
        <v>11</v>
      </c>
      <c r="J12" s="234" t="s">
        <v>23</v>
      </c>
      <c r="K12" s="236" t="s">
        <v>12</v>
      </c>
      <c r="L12" s="235" t="s">
        <v>21</v>
      </c>
      <c r="M12" s="344" t="s">
        <v>234</v>
      </c>
      <c r="N12" s="344" t="s">
        <v>235</v>
      </c>
      <c r="O12" s="620"/>
      <c r="Q12" s="302" t="s">
        <v>187</v>
      </c>
    </row>
    <row r="13" spans="1:17" ht="61.5" customHeight="1">
      <c r="A13" s="285"/>
      <c r="B13" s="621"/>
      <c r="C13" s="622"/>
      <c r="D13" s="622"/>
      <c r="E13" s="271"/>
      <c r="F13" s="271"/>
      <c r="G13" s="286"/>
      <c r="H13" s="287"/>
      <c r="I13" s="33">
        <f aca="true" t="shared" si="0" ref="I13:I22">IF(J13="","",ROUNDDOWN(J13*(1+O13/100),0))</f>
      </c>
      <c r="J13" s="289"/>
      <c r="K13" s="33">
        <f>IF(L13="","",ROUNDDOWN(L13*(1+O13/100),0))</f>
      </c>
      <c r="L13" s="33">
        <f>IF(OR(J13="",G13=""),"",ROUNDDOWN(J13*G13,0))</f>
      </c>
      <c r="M13" s="202">
        <f>L13</f>
      </c>
      <c r="N13" s="290"/>
      <c r="O13" s="291">
        <v>8</v>
      </c>
      <c r="P13" s="217"/>
      <c r="Q13" s="370">
        <f>IF(N13="","",ROUNDDOWN(N13/G13*2/3,0)*G13)</f>
      </c>
    </row>
    <row r="14" spans="1:17" ht="61.5" customHeight="1">
      <c r="A14" s="269"/>
      <c r="B14" s="615"/>
      <c r="C14" s="616"/>
      <c r="D14" s="616"/>
      <c r="E14" s="276"/>
      <c r="F14" s="276"/>
      <c r="G14" s="275"/>
      <c r="H14" s="288"/>
      <c r="I14" s="31">
        <f t="shared" si="0"/>
      </c>
      <c r="J14" s="290"/>
      <c r="K14" s="31">
        <f aca="true" t="shared" si="1" ref="K14:K22">IF(L14="","",ROUNDDOWN(L14*(1+O14/100),0))</f>
      </c>
      <c r="L14" s="31">
        <f aca="true" t="shared" si="2" ref="L14:L22">IF(OR(J14="",G14=""),"",ROUNDDOWN(J14*G14,0))</f>
      </c>
      <c r="M14" s="202">
        <f aca="true" t="shared" si="3" ref="M14:M22">L14</f>
      </c>
      <c r="N14" s="290"/>
      <c r="O14" s="292">
        <v>8</v>
      </c>
      <c r="Q14" s="36">
        <f aca="true" t="shared" si="4" ref="Q14:Q22">IF(N14="","",ROUNDDOWN(N14/G14*2/3,0)*G14)</f>
      </c>
    </row>
    <row r="15" spans="1:17" ht="61.5" customHeight="1">
      <c r="A15" s="269"/>
      <c r="B15" s="615"/>
      <c r="C15" s="616"/>
      <c r="D15" s="616"/>
      <c r="E15" s="276"/>
      <c r="F15" s="276"/>
      <c r="G15" s="275"/>
      <c r="H15" s="288"/>
      <c r="I15" s="31">
        <f t="shared" si="0"/>
      </c>
      <c r="J15" s="290"/>
      <c r="K15" s="31">
        <f t="shared" si="1"/>
      </c>
      <c r="L15" s="31">
        <f t="shared" si="2"/>
      </c>
      <c r="M15" s="31">
        <f t="shared" si="3"/>
      </c>
      <c r="N15" s="290"/>
      <c r="O15" s="292">
        <v>8</v>
      </c>
      <c r="P15" s="218"/>
      <c r="Q15" s="36">
        <f t="shared" si="4"/>
      </c>
    </row>
    <row r="16" spans="1:17" s="237" customFormat="1" ht="61.5" customHeight="1">
      <c r="A16" s="269"/>
      <c r="B16" s="615"/>
      <c r="C16" s="616"/>
      <c r="D16" s="616"/>
      <c r="E16" s="276"/>
      <c r="F16" s="276"/>
      <c r="G16" s="275"/>
      <c r="H16" s="288"/>
      <c r="I16" s="31">
        <f t="shared" si="0"/>
      </c>
      <c r="J16" s="290"/>
      <c r="K16" s="31">
        <f t="shared" si="1"/>
      </c>
      <c r="L16" s="31">
        <f t="shared" si="2"/>
      </c>
      <c r="M16" s="31">
        <f t="shared" si="3"/>
      </c>
      <c r="N16" s="290"/>
      <c r="O16" s="292">
        <v>8</v>
      </c>
      <c r="P16" s="218"/>
      <c r="Q16" s="36">
        <f t="shared" si="4"/>
      </c>
    </row>
    <row r="17" spans="1:17" ht="61.5" customHeight="1">
      <c r="A17" s="269"/>
      <c r="B17" s="615"/>
      <c r="C17" s="616"/>
      <c r="D17" s="616"/>
      <c r="E17" s="276"/>
      <c r="F17" s="276"/>
      <c r="G17" s="275"/>
      <c r="H17" s="288"/>
      <c r="I17" s="31">
        <f t="shared" si="0"/>
      </c>
      <c r="J17" s="290"/>
      <c r="K17" s="31">
        <f t="shared" si="1"/>
      </c>
      <c r="L17" s="31">
        <f t="shared" si="2"/>
      </c>
      <c r="M17" s="31">
        <f t="shared" si="3"/>
      </c>
      <c r="N17" s="290"/>
      <c r="O17" s="292">
        <v>8</v>
      </c>
      <c r="P17" s="218"/>
      <c r="Q17" s="36">
        <f t="shared" si="4"/>
      </c>
    </row>
    <row r="18" spans="1:17" ht="61.5" customHeight="1">
      <c r="A18" s="269"/>
      <c r="B18" s="615"/>
      <c r="C18" s="616"/>
      <c r="D18" s="616"/>
      <c r="E18" s="276"/>
      <c r="F18" s="276"/>
      <c r="G18" s="275"/>
      <c r="H18" s="288"/>
      <c r="I18" s="31">
        <f t="shared" si="0"/>
      </c>
      <c r="J18" s="290"/>
      <c r="K18" s="31">
        <f t="shared" si="1"/>
      </c>
      <c r="L18" s="31">
        <f t="shared" si="2"/>
      </c>
      <c r="M18" s="31">
        <f t="shared" si="3"/>
      </c>
      <c r="N18" s="290"/>
      <c r="O18" s="292">
        <v>8</v>
      </c>
      <c r="P18" s="218"/>
      <c r="Q18" s="36">
        <f t="shared" si="4"/>
      </c>
    </row>
    <row r="19" spans="1:17" ht="61.5" customHeight="1">
      <c r="A19" s="269"/>
      <c r="B19" s="615"/>
      <c r="C19" s="616"/>
      <c r="D19" s="616"/>
      <c r="E19" s="276"/>
      <c r="F19" s="276"/>
      <c r="G19" s="275"/>
      <c r="H19" s="288"/>
      <c r="I19" s="31">
        <f t="shared" si="0"/>
      </c>
      <c r="J19" s="290"/>
      <c r="K19" s="31">
        <f t="shared" si="1"/>
      </c>
      <c r="L19" s="31">
        <f t="shared" si="2"/>
      </c>
      <c r="M19" s="31">
        <f t="shared" si="3"/>
      </c>
      <c r="N19" s="290"/>
      <c r="O19" s="292">
        <v>8</v>
      </c>
      <c r="P19" s="218"/>
      <c r="Q19" s="36">
        <f t="shared" si="4"/>
      </c>
    </row>
    <row r="20" spans="1:17" s="237" customFormat="1" ht="61.5" customHeight="1">
      <c r="A20" s="269"/>
      <c r="B20" s="615"/>
      <c r="C20" s="616"/>
      <c r="D20" s="616"/>
      <c r="E20" s="276"/>
      <c r="F20" s="276"/>
      <c r="G20" s="275"/>
      <c r="H20" s="288"/>
      <c r="I20" s="31">
        <f t="shared" si="0"/>
      </c>
      <c r="J20" s="290"/>
      <c r="K20" s="31">
        <f t="shared" si="1"/>
      </c>
      <c r="L20" s="31">
        <f t="shared" si="2"/>
      </c>
      <c r="M20" s="31">
        <f t="shared" si="3"/>
      </c>
      <c r="N20" s="290"/>
      <c r="O20" s="292">
        <v>8</v>
      </c>
      <c r="P20" s="238"/>
      <c r="Q20" s="36">
        <f t="shared" si="4"/>
      </c>
    </row>
    <row r="21" spans="1:17" ht="61.5" customHeight="1">
      <c r="A21" s="269"/>
      <c r="B21" s="615"/>
      <c r="C21" s="616"/>
      <c r="D21" s="616"/>
      <c r="E21" s="276"/>
      <c r="F21" s="276"/>
      <c r="G21" s="275"/>
      <c r="H21" s="288"/>
      <c r="I21" s="31">
        <f t="shared" si="0"/>
      </c>
      <c r="J21" s="290"/>
      <c r="K21" s="31">
        <f t="shared" si="1"/>
      </c>
      <c r="L21" s="31">
        <f t="shared" si="2"/>
      </c>
      <c r="M21" s="31">
        <f t="shared" si="3"/>
      </c>
      <c r="N21" s="290"/>
      <c r="O21" s="292">
        <v>8</v>
      </c>
      <c r="Q21" s="36">
        <f t="shared" si="4"/>
      </c>
    </row>
    <row r="22" spans="1:17" ht="61.5" customHeight="1" thickBot="1">
      <c r="A22" s="270"/>
      <c r="B22" s="601"/>
      <c r="C22" s="602"/>
      <c r="D22" s="602"/>
      <c r="E22" s="278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  <c r="Q22" s="36">
        <f t="shared" si="4"/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0</v>
      </c>
      <c r="L23" s="29">
        <f>SUM(L13:L22)</f>
        <v>0</v>
      </c>
      <c r="M23" s="363">
        <f>SUM(M13:M22)</f>
        <v>0</v>
      </c>
      <c r="N23" s="204">
        <f>SUM(N13:N22)</f>
        <v>0</v>
      </c>
      <c r="Q23" s="35">
        <f>SUM(Q13:Q22)</f>
        <v>0</v>
      </c>
      <c r="R23" s="217">
        <f>'経費明細表'!S13</f>
        <v>0</v>
      </c>
    </row>
    <row r="24" spans="1:14" ht="13.5" customHeight="1">
      <c r="A24" s="219"/>
      <c r="L24" s="241"/>
      <c r="M24" s="242"/>
      <c r="N24" s="242"/>
    </row>
    <row r="25" spans="2:17" ht="13.5" customHeight="1">
      <c r="B25" s="217" t="s">
        <v>15</v>
      </c>
      <c r="D25" s="243"/>
      <c r="E25" s="1" t="s">
        <v>31</v>
      </c>
      <c r="H25" s="217"/>
      <c r="M25" s="244"/>
      <c r="N25" s="244"/>
      <c r="Q25" s="244"/>
    </row>
    <row r="26" spans="1:17" s="1" customFormat="1" ht="13.5" customHeight="1">
      <c r="A26" s="215"/>
      <c r="B26" s="217" t="s">
        <v>16</v>
      </c>
      <c r="C26" s="217"/>
      <c r="D26" s="217"/>
      <c r="E26" s="1" t="s">
        <v>32</v>
      </c>
      <c r="G26" s="217"/>
      <c r="H26" s="217"/>
      <c r="I26" s="217"/>
      <c r="J26" s="217"/>
      <c r="K26" s="217"/>
      <c r="L26" s="217"/>
      <c r="M26" s="244"/>
      <c r="N26" s="244"/>
      <c r="O26" s="215"/>
      <c r="P26" s="215"/>
      <c r="Q26" s="244"/>
    </row>
    <row r="27" spans="1:17" s="1" customFormat="1" ht="13.5" customHeight="1">
      <c r="A27" s="215"/>
      <c r="B27" s="217" t="s">
        <v>17</v>
      </c>
      <c r="C27" s="217"/>
      <c r="D27" s="217"/>
      <c r="E27" s="1" t="s">
        <v>33</v>
      </c>
      <c r="G27" s="217"/>
      <c r="H27" s="217"/>
      <c r="I27" s="217"/>
      <c r="J27" s="217"/>
      <c r="K27" s="217"/>
      <c r="L27" s="217"/>
      <c r="M27" s="244"/>
      <c r="N27" s="244"/>
      <c r="O27" s="215"/>
      <c r="P27" s="215"/>
      <c r="Q27" s="244"/>
    </row>
    <row r="28" spans="13:17" ht="13.5">
      <c r="M28" s="245"/>
      <c r="N28" s="245"/>
      <c r="Q28" s="245"/>
    </row>
  </sheetData>
  <sheetProtection sheet="1" objects="1" scenarios="1"/>
  <mergeCells count="20">
    <mergeCell ref="B14:D14"/>
    <mergeCell ref="O11:O12"/>
    <mergeCell ref="K11:L11"/>
    <mergeCell ref="A23:I23"/>
    <mergeCell ref="B19:D19"/>
    <mergeCell ref="B20:D20"/>
    <mergeCell ref="B21:D21"/>
    <mergeCell ref="B22:D22"/>
    <mergeCell ref="B13:D13"/>
    <mergeCell ref="B16:D16"/>
    <mergeCell ref="M11:N11"/>
    <mergeCell ref="B2:D2"/>
    <mergeCell ref="F7:H7"/>
    <mergeCell ref="B15:D15"/>
    <mergeCell ref="B18:D18"/>
    <mergeCell ref="B17:D17"/>
    <mergeCell ref="F6:H6"/>
    <mergeCell ref="A4:E4"/>
    <mergeCell ref="A11:A12"/>
    <mergeCell ref="B11:D11"/>
  </mergeCells>
  <conditionalFormatting sqref="N23">
    <cfRule type="expression" priority="1" dxfId="0" stopIfTrue="1">
      <formula>$N$23&lt;&gt;$R$23</formula>
    </cfRule>
  </conditionalFormatting>
  <dataValidations count="5">
    <dataValidation allowBlank="1" showInputMessage="1" showErrorMessage="1" imeMode="hiragana" sqref="L9 J9"/>
    <dataValidation type="list" allowBlank="1" showInputMessage="1" showErrorMessage="1" sqref="P20:P22">
      <formula1>$Q$12:$Q$13</formula1>
    </dataValidation>
    <dataValidation type="list" allowBlank="1" showInputMessage="1" showErrorMessage="1" sqref="P18:P19 P15:P16">
      <formula1>$Q$12:$Q$14</formula1>
    </dataValidation>
    <dataValidation allowBlank="1" showInputMessage="1" showErrorMessage="1" imeMode="halfAlpha" sqref="N13:N23 I13:I22 K13:M22 Q13:Q22"/>
    <dataValidation type="whole" operator="lessThan" allowBlank="1" showInputMessage="1" showErrorMessage="1" error="単価には50万円未満の金額を入力してください。" imeMode="halfAlpha" sqref="J13:J22">
      <formula1>500000</formula1>
    </dataValidation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8" tint="0.7999799847602844"/>
    <pageSetUpPr fitToPage="1"/>
  </sheetPr>
  <dimension ref="A1:R28"/>
  <sheetViews>
    <sheetView showGridLines="0" zoomScaleSheetLayoutView="100" zoomScalePageLayoutView="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7" customWidth="1"/>
    <col min="2" max="4" width="3.7109375" style="217" customWidth="1"/>
    <col min="5" max="5" width="16.421875" style="216" customWidth="1"/>
    <col min="6" max="6" width="16.140625" style="1" customWidth="1"/>
    <col min="7" max="7" width="9.140625" style="217" customWidth="1"/>
    <col min="8" max="8" width="6.421875" style="217" customWidth="1"/>
    <col min="9" max="14" width="15.140625" style="217" customWidth="1"/>
    <col min="15" max="15" width="5.28125" style="215" customWidth="1"/>
    <col min="16" max="16" width="3.57421875" style="215" customWidth="1"/>
    <col min="17" max="17" width="9.00390625" style="217" customWidth="1"/>
    <col min="18" max="18" width="0" style="217" hidden="1" customWidth="1"/>
    <col min="19" max="16384" width="9.00390625" style="217" customWidth="1"/>
  </cols>
  <sheetData>
    <row r="1" spans="1:18" ht="13.5">
      <c r="A1" s="215"/>
      <c r="H1" s="215"/>
      <c r="Q1" s="218"/>
      <c r="R1" s="218"/>
    </row>
    <row r="2" spans="1:18" ht="13.5">
      <c r="A2" s="215"/>
      <c r="B2" s="608" t="s">
        <v>173</v>
      </c>
      <c r="C2" s="608"/>
      <c r="D2" s="608"/>
      <c r="H2" s="215"/>
      <c r="Q2" s="218"/>
      <c r="R2" s="218"/>
    </row>
    <row r="3" spans="1:18" ht="13.5">
      <c r="A3" s="215"/>
      <c r="H3" s="215"/>
      <c r="Q3" s="218"/>
      <c r="R3" s="218"/>
    </row>
    <row r="4" spans="1:6" ht="13.5" customHeight="1">
      <c r="A4" s="609" t="s">
        <v>217</v>
      </c>
      <c r="B4" s="609"/>
      <c r="C4" s="609"/>
      <c r="D4" s="609"/>
      <c r="E4" s="609"/>
      <c r="F4" s="215"/>
    </row>
    <row r="5" spans="1:16" ht="13.5" customHeight="1">
      <c r="A5" s="219"/>
      <c r="B5" s="219"/>
      <c r="C5" s="219"/>
      <c r="D5" s="219"/>
      <c r="E5" s="220"/>
      <c r="F5" s="215"/>
      <c r="P5" s="219"/>
    </row>
    <row r="6" spans="1:16" ht="13.5" customHeight="1">
      <c r="A6" s="219"/>
      <c r="B6" s="221" t="s">
        <v>118</v>
      </c>
      <c r="C6" s="222"/>
      <c r="D6" s="223"/>
      <c r="E6" s="224"/>
      <c r="F6" s="603" t="s">
        <v>14</v>
      </c>
      <c r="G6" s="604"/>
      <c r="H6" s="605"/>
      <c r="P6" s="219"/>
    </row>
    <row r="7" spans="1:16" ht="13.5" customHeight="1">
      <c r="A7" s="219"/>
      <c r="B7" s="219"/>
      <c r="C7" s="219"/>
      <c r="D7" s="219"/>
      <c r="E7" s="220"/>
      <c r="F7" s="612" t="s">
        <v>25</v>
      </c>
      <c r="G7" s="613"/>
      <c r="H7" s="614"/>
      <c r="P7" s="219"/>
    </row>
    <row r="8" spans="1:16" ht="13.5" customHeight="1">
      <c r="A8" s="219"/>
      <c r="B8" s="219"/>
      <c r="C8" s="219"/>
      <c r="D8" s="219"/>
      <c r="E8" s="220"/>
      <c r="F8" s="215"/>
      <c r="O8" s="225"/>
      <c r="P8" s="219"/>
    </row>
    <row r="9" spans="1:16" ht="13.5" customHeight="1">
      <c r="A9" s="243"/>
      <c r="F9" s="215"/>
      <c r="I9" s="226" t="s">
        <v>30</v>
      </c>
      <c r="J9" s="1">
        <f>IF('基本情報入力（使い方）'!$C$12="","",'基本情報入力（使い方）'!$C$12)</f>
      </c>
      <c r="K9" s="226"/>
      <c r="L9" s="1"/>
      <c r="P9" s="219"/>
    </row>
    <row r="10" spans="1:16" ht="13.5" customHeight="1" thickBot="1">
      <c r="A10" s="243"/>
      <c r="F10" s="215"/>
      <c r="M10" s="226"/>
      <c r="N10" s="226" t="s">
        <v>18</v>
      </c>
      <c r="O10" s="226"/>
      <c r="P10" s="219"/>
    </row>
    <row r="11" spans="1:16" ht="27" customHeight="1">
      <c r="A11" s="610" t="s">
        <v>1</v>
      </c>
      <c r="B11" s="599" t="s">
        <v>2</v>
      </c>
      <c r="C11" s="599"/>
      <c r="D11" s="600"/>
      <c r="E11" s="227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28" t="s">
        <v>0</v>
      </c>
      <c r="K11" s="623" t="s">
        <v>7</v>
      </c>
      <c r="L11" s="600"/>
      <c r="M11" s="595" t="s">
        <v>233</v>
      </c>
      <c r="N11" s="596"/>
      <c r="O11" s="619" t="s">
        <v>37</v>
      </c>
      <c r="P11" s="246"/>
    </row>
    <row r="12" spans="1:16" ht="42" customHeight="1" thickBot="1">
      <c r="A12" s="611"/>
      <c r="B12" s="230" t="s">
        <v>8</v>
      </c>
      <c r="C12" s="230" t="s">
        <v>9</v>
      </c>
      <c r="D12" s="231" t="s">
        <v>10</v>
      </c>
      <c r="E12" s="232"/>
      <c r="F12" s="233"/>
      <c r="G12" s="234"/>
      <c r="H12" s="234"/>
      <c r="I12" s="234" t="s">
        <v>11</v>
      </c>
      <c r="J12" s="234" t="s">
        <v>23</v>
      </c>
      <c r="K12" s="234" t="s">
        <v>12</v>
      </c>
      <c r="L12" s="235" t="s">
        <v>21</v>
      </c>
      <c r="M12" s="344" t="s">
        <v>234</v>
      </c>
      <c r="N12" s="344" t="s">
        <v>235</v>
      </c>
      <c r="O12" s="620"/>
      <c r="P12" s="246"/>
    </row>
    <row r="13" spans="1:16" ht="61.5" customHeight="1">
      <c r="A13" s="247">
        <v>1</v>
      </c>
      <c r="B13" s="621"/>
      <c r="C13" s="622"/>
      <c r="D13" s="622"/>
      <c r="E13" s="271"/>
      <c r="F13" s="272"/>
      <c r="G13" s="273"/>
      <c r="H13" s="274"/>
      <c r="I13" s="30">
        <f>IF(J13="","",ROUNDDOWN(J13*(1+O13/100),0))</f>
      </c>
      <c r="J13" s="281"/>
      <c r="K13" s="30">
        <f>IF(L13="","",ROUNDDOWN(L13*(1+O13/100),0))</f>
      </c>
      <c r="L13" s="30">
        <f>IF(OR(J13="",G13=""),"",ROUNDDOWN(J13*G13,0))</f>
      </c>
      <c r="M13" s="202">
        <f>L13</f>
      </c>
      <c r="N13" s="290"/>
      <c r="O13" s="295">
        <v>8</v>
      </c>
      <c r="P13" s="217"/>
    </row>
    <row r="14" spans="1:16" ht="61.5" customHeight="1">
      <c r="A14" s="248">
        <v>2</v>
      </c>
      <c r="B14" s="593"/>
      <c r="C14" s="594"/>
      <c r="D14" s="594"/>
      <c r="E14" s="293"/>
      <c r="F14" s="276"/>
      <c r="G14" s="273"/>
      <c r="H14" s="274"/>
      <c r="I14" s="30">
        <f aca="true" t="shared" si="0" ref="I14:I22">IF(J14="","",ROUNDDOWN(J14*(1+O14/100),0))</f>
      </c>
      <c r="J14" s="281"/>
      <c r="K14" s="30">
        <f aca="true" t="shared" si="1" ref="K14:K22">IF(L14="","",ROUNDDOWN(L14*(1+O14/100),0))</f>
      </c>
      <c r="L14" s="30">
        <f aca="true" t="shared" si="2" ref="L14:L22">IF(OR(J14="",G14=""),"",ROUNDDOWN(J14*G14,0))</f>
      </c>
      <c r="M14" s="202">
        <f aca="true" t="shared" si="3" ref="M14:M22">L14</f>
      </c>
      <c r="N14" s="290"/>
      <c r="O14" s="295">
        <v>8</v>
      </c>
      <c r="P14" s="246"/>
    </row>
    <row r="15" spans="1:16" ht="61.5" customHeight="1">
      <c r="A15" s="247">
        <v>3</v>
      </c>
      <c r="B15" s="593"/>
      <c r="C15" s="594"/>
      <c r="D15" s="594"/>
      <c r="E15" s="293"/>
      <c r="F15" s="276"/>
      <c r="G15" s="273"/>
      <c r="H15" s="274"/>
      <c r="I15" s="30">
        <f t="shared" si="0"/>
      </c>
      <c r="J15" s="281"/>
      <c r="K15" s="30">
        <f t="shared" si="1"/>
      </c>
      <c r="L15" s="30">
        <f t="shared" si="2"/>
      </c>
      <c r="M15" s="31">
        <f t="shared" si="3"/>
      </c>
      <c r="N15" s="290"/>
      <c r="O15" s="295">
        <v>8</v>
      </c>
      <c r="P15" s="246"/>
    </row>
    <row r="16" spans="1:16" s="237" customFormat="1" ht="61.5" customHeight="1">
      <c r="A16" s="249">
        <v>4</v>
      </c>
      <c r="B16" s="593"/>
      <c r="C16" s="594"/>
      <c r="D16" s="594"/>
      <c r="E16" s="293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95">
        <v>8</v>
      </c>
      <c r="P16" s="250"/>
    </row>
    <row r="17" spans="1:16" s="237" customFormat="1" ht="61.5" customHeight="1">
      <c r="A17" s="251">
        <v>5</v>
      </c>
      <c r="B17" s="593"/>
      <c r="C17" s="594"/>
      <c r="D17" s="594"/>
      <c r="E17" s="293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95">
        <v>8</v>
      </c>
      <c r="P17" s="250"/>
    </row>
    <row r="18" spans="1:16" ht="61.5" customHeight="1">
      <c r="A18" s="248">
        <v>6</v>
      </c>
      <c r="B18" s="593"/>
      <c r="C18" s="594"/>
      <c r="D18" s="594"/>
      <c r="E18" s="293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95">
        <v>8</v>
      </c>
      <c r="P18" s="246"/>
    </row>
    <row r="19" spans="1:16" ht="61.5" customHeight="1">
      <c r="A19" s="247">
        <v>7</v>
      </c>
      <c r="B19" s="593"/>
      <c r="C19" s="594"/>
      <c r="D19" s="594"/>
      <c r="E19" s="293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95">
        <v>8</v>
      </c>
      <c r="P19" s="246"/>
    </row>
    <row r="20" spans="1:16" ht="61.5" customHeight="1">
      <c r="A20" s="248">
        <v>8</v>
      </c>
      <c r="B20" s="593"/>
      <c r="C20" s="594"/>
      <c r="D20" s="594"/>
      <c r="E20" s="293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95">
        <v>8</v>
      </c>
      <c r="P20" s="246"/>
    </row>
    <row r="21" spans="1:16" ht="61.5" customHeight="1">
      <c r="A21" s="247">
        <v>9</v>
      </c>
      <c r="B21" s="593"/>
      <c r="C21" s="594"/>
      <c r="D21" s="594"/>
      <c r="E21" s="293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95">
        <v>8</v>
      </c>
      <c r="P21" s="246"/>
    </row>
    <row r="22" spans="1:16" ht="61.5" customHeight="1" thickBot="1">
      <c r="A22" s="252">
        <v>10</v>
      </c>
      <c r="B22" s="601"/>
      <c r="C22" s="602"/>
      <c r="D22" s="602"/>
      <c r="E22" s="294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96">
        <v>8</v>
      </c>
      <c r="P22" s="246"/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0</v>
      </c>
      <c r="L23" s="29">
        <f>SUM(L13:L22)</f>
        <v>0</v>
      </c>
      <c r="M23" s="363">
        <f>SUM(M13:M22)</f>
        <v>0</v>
      </c>
      <c r="N23" s="204">
        <f>SUM(N13:N22)</f>
        <v>0</v>
      </c>
      <c r="P23" s="240"/>
      <c r="R23" s="217">
        <f>'経費明細表'!S14</f>
        <v>0</v>
      </c>
    </row>
    <row r="24" spans="1:16" ht="13.5" customHeight="1">
      <c r="A24" s="243"/>
      <c r="L24" s="241"/>
      <c r="M24" s="242"/>
      <c r="N24" s="242"/>
      <c r="P24" s="219"/>
    </row>
    <row r="25" spans="2:16" ht="13.5" customHeight="1">
      <c r="B25" s="217" t="s">
        <v>15</v>
      </c>
      <c r="D25" s="243"/>
      <c r="E25" s="1" t="s">
        <v>31</v>
      </c>
      <c r="N25" s="244"/>
      <c r="P25" s="219"/>
    </row>
    <row r="26" spans="1:16" s="1" customFormat="1" ht="13.5" customHeight="1">
      <c r="A26" s="217"/>
      <c r="B26" s="217" t="s">
        <v>16</v>
      </c>
      <c r="C26" s="217"/>
      <c r="D26" s="217"/>
      <c r="E26" s="1" t="s">
        <v>32</v>
      </c>
      <c r="G26" s="217"/>
      <c r="H26" s="217"/>
      <c r="I26" s="217"/>
      <c r="J26" s="217"/>
      <c r="K26" s="217"/>
      <c r="L26" s="217"/>
      <c r="M26" s="217"/>
      <c r="N26" s="244"/>
      <c r="O26" s="215"/>
      <c r="P26" s="215"/>
    </row>
    <row r="27" spans="1:16" s="1" customFormat="1" ht="13.5" customHeight="1">
      <c r="A27" s="217"/>
      <c r="B27" s="217" t="s">
        <v>17</v>
      </c>
      <c r="C27" s="217"/>
      <c r="D27" s="217"/>
      <c r="E27" s="1" t="s">
        <v>33</v>
      </c>
      <c r="G27" s="217"/>
      <c r="H27" s="217"/>
      <c r="I27" s="217"/>
      <c r="J27" s="217"/>
      <c r="K27" s="217"/>
      <c r="L27" s="217"/>
      <c r="M27" s="217"/>
      <c r="N27" s="244"/>
      <c r="O27" s="215"/>
      <c r="P27" s="215"/>
    </row>
    <row r="28" ht="13.5">
      <c r="N28" s="245"/>
    </row>
  </sheetData>
  <sheetProtection sheet="1" objects="1" scenarios="1"/>
  <mergeCells count="20">
    <mergeCell ref="B17:D17"/>
    <mergeCell ref="B2:D2"/>
    <mergeCell ref="O11:O12"/>
    <mergeCell ref="B18:D18"/>
    <mergeCell ref="A4:E4"/>
    <mergeCell ref="A11:A12"/>
    <mergeCell ref="B11:D11"/>
    <mergeCell ref="K11:L11"/>
    <mergeCell ref="F7:H7"/>
    <mergeCell ref="F6:H6"/>
    <mergeCell ref="M11:N11"/>
    <mergeCell ref="B19:D19"/>
    <mergeCell ref="B20:D20"/>
    <mergeCell ref="B21:D21"/>
    <mergeCell ref="B22:D22"/>
    <mergeCell ref="A23:I23"/>
    <mergeCell ref="B13:D13"/>
    <mergeCell ref="B14:D14"/>
    <mergeCell ref="B15:D15"/>
    <mergeCell ref="B16:D16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theme="8" tint="0.7999799847602844"/>
    <pageSetUpPr fitToPage="1"/>
  </sheetPr>
  <dimension ref="A1:R28"/>
  <sheetViews>
    <sheetView showGridLines="0" zoomScaleSheetLayoutView="100" zoomScalePageLayoutView="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7" customWidth="1"/>
    <col min="2" max="4" width="3.7109375" style="217" customWidth="1"/>
    <col min="5" max="5" width="16.421875" style="1" customWidth="1"/>
    <col min="6" max="6" width="16.140625" style="1" customWidth="1"/>
    <col min="7" max="7" width="9.140625" style="217" customWidth="1"/>
    <col min="8" max="8" width="6.421875" style="217" customWidth="1"/>
    <col min="9" max="14" width="15.140625" style="217" customWidth="1"/>
    <col min="15" max="15" width="5.28125" style="215" customWidth="1"/>
    <col min="16" max="17" width="9.00390625" style="217" customWidth="1"/>
    <col min="18" max="18" width="0" style="217" hidden="1" customWidth="1"/>
    <col min="19" max="16384" width="9.00390625" style="217" customWidth="1"/>
  </cols>
  <sheetData>
    <row r="1" spans="1:18" ht="13.5">
      <c r="A1" s="215"/>
      <c r="E1" s="216"/>
      <c r="H1" s="215"/>
      <c r="P1" s="215"/>
      <c r="Q1" s="218"/>
      <c r="R1" s="218"/>
    </row>
    <row r="2" spans="1:18" ht="13.5">
      <c r="A2" s="215"/>
      <c r="B2" s="608" t="s">
        <v>173</v>
      </c>
      <c r="C2" s="608"/>
      <c r="D2" s="608"/>
      <c r="E2" s="216"/>
      <c r="H2" s="215"/>
      <c r="P2" s="215"/>
      <c r="Q2" s="218"/>
      <c r="R2" s="218"/>
    </row>
    <row r="3" spans="1:18" ht="13.5">
      <c r="A3" s="215"/>
      <c r="E3" s="216"/>
      <c r="H3" s="215"/>
      <c r="P3" s="215"/>
      <c r="Q3" s="218"/>
      <c r="R3" s="218"/>
    </row>
    <row r="4" spans="1:6" ht="13.5" customHeight="1">
      <c r="A4" s="609" t="s">
        <v>217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53"/>
      <c r="F5" s="215"/>
    </row>
    <row r="6" spans="1:8" ht="13.5" customHeight="1">
      <c r="A6" s="219"/>
      <c r="B6" s="221" t="s">
        <v>118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53"/>
      <c r="F7" s="612" t="s">
        <v>73</v>
      </c>
      <c r="G7" s="613"/>
      <c r="H7" s="614"/>
    </row>
    <row r="8" spans="1:15" ht="13.5" customHeight="1">
      <c r="A8" s="219"/>
      <c r="B8" s="219"/>
      <c r="C8" s="219"/>
      <c r="D8" s="219"/>
      <c r="E8" s="253"/>
      <c r="F8" s="215"/>
      <c r="O8" s="225"/>
    </row>
    <row r="9" spans="1:12" ht="13.5" customHeight="1">
      <c r="A9" s="243"/>
      <c r="F9" s="215"/>
      <c r="I9" s="226" t="s">
        <v>30</v>
      </c>
      <c r="J9" s="1">
        <f>IF('基本情報入力（使い方）'!$C$12="","",'基本情報入力（使い方）'!$C$12)</f>
      </c>
      <c r="K9" s="226"/>
      <c r="L9" s="1"/>
    </row>
    <row r="10" spans="1:15" ht="13.5" customHeight="1" thickBot="1">
      <c r="A10" s="243"/>
      <c r="F10" s="215"/>
      <c r="M10" s="226"/>
      <c r="N10" s="226" t="s">
        <v>18</v>
      </c>
      <c r="O10" s="226"/>
    </row>
    <row r="11" spans="1:15" ht="27" customHeight="1">
      <c r="A11" s="610" t="s">
        <v>1</v>
      </c>
      <c r="B11" s="599" t="s">
        <v>2</v>
      </c>
      <c r="C11" s="599"/>
      <c r="D11" s="600"/>
      <c r="E11" s="228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28" t="s">
        <v>0</v>
      </c>
      <c r="K11" s="623" t="s">
        <v>7</v>
      </c>
      <c r="L11" s="600"/>
      <c r="M11" s="595" t="s">
        <v>233</v>
      </c>
      <c r="N11" s="596"/>
      <c r="O11" s="619" t="s">
        <v>37</v>
      </c>
    </row>
    <row r="12" spans="1:15" ht="42" customHeight="1" thickBot="1">
      <c r="A12" s="611"/>
      <c r="B12" s="230" t="s">
        <v>8</v>
      </c>
      <c r="C12" s="230" t="s">
        <v>9</v>
      </c>
      <c r="D12" s="231" t="s">
        <v>10</v>
      </c>
      <c r="E12" s="254"/>
      <c r="F12" s="233"/>
      <c r="G12" s="234"/>
      <c r="H12" s="234"/>
      <c r="I12" s="234" t="s">
        <v>11</v>
      </c>
      <c r="J12" s="234" t="s">
        <v>23</v>
      </c>
      <c r="K12" s="234" t="s">
        <v>12</v>
      </c>
      <c r="L12" s="235" t="s">
        <v>21</v>
      </c>
      <c r="M12" s="344" t="s">
        <v>234</v>
      </c>
      <c r="N12" s="344" t="s">
        <v>235</v>
      </c>
      <c r="O12" s="620"/>
    </row>
    <row r="13" spans="1:15" ht="61.5" customHeight="1">
      <c r="A13" s="247">
        <v>1</v>
      </c>
      <c r="B13" s="621"/>
      <c r="C13" s="622"/>
      <c r="D13" s="622"/>
      <c r="E13" s="297"/>
      <c r="F13" s="271"/>
      <c r="G13" s="273"/>
      <c r="H13" s="274"/>
      <c r="I13" s="30">
        <f>IF(J13="","",ROUNDDOWN(J13*(1+O13/100),0))</f>
      </c>
      <c r="J13" s="298"/>
      <c r="K13" s="30">
        <f>IF(L13="","",ROUNDDOWN(L13*(1+O13/100),0))</f>
      </c>
      <c r="L13" s="30">
        <f>IF(OR(J13="",G13=""),"",ROUNDDOWN(J13*G13,0))</f>
      </c>
      <c r="M13" s="202">
        <f>L13</f>
      </c>
      <c r="N13" s="290"/>
      <c r="O13" s="283">
        <v>8</v>
      </c>
    </row>
    <row r="14" spans="1:15" ht="61.5" customHeight="1">
      <c r="A14" s="248">
        <v>2</v>
      </c>
      <c r="B14" s="593"/>
      <c r="C14" s="594"/>
      <c r="D14" s="594"/>
      <c r="E14" s="293"/>
      <c r="F14" s="276"/>
      <c r="G14" s="273"/>
      <c r="H14" s="274"/>
      <c r="I14" s="30">
        <f aca="true" t="shared" si="0" ref="I14:I22">IF(J14="","",ROUNDDOWN(J14*(1+O14/100),0))</f>
      </c>
      <c r="J14" s="281"/>
      <c r="K14" s="30">
        <f aca="true" t="shared" si="1" ref="K14:K22">IF(L14="","",ROUNDDOWN(L14*(1+O14/100),0))</f>
      </c>
      <c r="L14" s="30">
        <f aca="true" t="shared" si="2" ref="L14:L22">IF(OR(J14="",G14=""),"",ROUNDDOWN(J14*G14,0))</f>
      </c>
      <c r="M14" s="202">
        <f aca="true" t="shared" si="3" ref="M14:M22">L14</f>
      </c>
      <c r="N14" s="290"/>
      <c r="O14" s="283">
        <v>8</v>
      </c>
    </row>
    <row r="15" spans="1:15" ht="61.5" customHeight="1">
      <c r="A15" s="248">
        <v>3</v>
      </c>
      <c r="B15" s="593"/>
      <c r="C15" s="594"/>
      <c r="D15" s="594"/>
      <c r="E15" s="293"/>
      <c r="F15" s="276"/>
      <c r="G15" s="273"/>
      <c r="H15" s="274"/>
      <c r="I15" s="30">
        <f t="shared" si="0"/>
      </c>
      <c r="J15" s="281"/>
      <c r="K15" s="30">
        <f t="shared" si="1"/>
      </c>
      <c r="L15" s="30">
        <f t="shared" si="2"/>
      </c>
      <c r="M15" s="31">
        <f t="shared" si="3"/>
      </c>
      <c r="N15" s="290"/>
      <c r="O15" s="283">
        <v>8</v>
      </c>
    </row>
    <row r="16" spans="1:15" ht="61.5" customHeight="1">
      <c r="A16" s="248">
        <v>4</v>
      </c>
      <c r="B16" s="593"/>
      <c r="C16" s="594"/>
      <c r="D16" s="594"/>
      <c r="E16" s="293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83">
        <v>8</v>
      </c>
    </row>
    <row r="17" spans="1:15" ht="61.5" customHeight="1">
      <c r="A17" s="248">
        <v>5</v>
      </c>
      <c r="B17" s="593"/>
      <c r="C17" s="594"/>
      <c r="D17" s="594"/>
      <c r="E17" s="293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83">
        <v>8</v>
      </c>
    </row>
    <row r="18" spans="1:15" ht="61.5" customHeight="1">
      <c r="A18" s="248">
        <v>6</v>
      </c>
      <c r="B18" s="593"/>
      <c r="C18" s="594"/>
      <c r="D18" s="594"/>
      <c r="E18" s="293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83">
        <v>8</v>
      </c>
    </row>
    <row r="19" spans="1:15" ht="61.5" customHeight="1">
      <c r="A19" s="248">
        <v>7</v>
      </c>
      <c r="B19" s="593"/>
      <c r="C19" s="594"/>
      <c r="D19" s="594"/>
      <c r="E19" s="293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83">
        <v>8</v>
      </c>
    </row>
    <row r="20" spans="1:15" ht="61.5" customHeight="1">
      <c r="A20" s="248">
        <v>8</v>
      </c>
      <c r="B20" s="593"/>
      <c r="C20" s="594"/>
      <c r="D20" s="594"/>
      <c r="E20" s="293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83">
        <v>8</v>
      </c>
    </row>
    <row r="21" spans="1:15" ht="61.5" customHeight="1">
      <c r="A21" s="248">
        <v>9</v>
      </c>
      <c r="B21" s="593"/>
      <c r="C21" s="594"/>
      <c r="D21" s="594"/>
      <c r="E21" s="293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83">
        <v>8</v>
      </c>
    </row>
    <row r="22" spans="1:15" ht="61.5" customHeight="1" thickBot="1">
      <c r="A22" s="252">
        <v>10</v>
      </c>
      <c r="B22" s="601"/>
      <c r="C22" s="602"/>
      <c r="D22" s="602"/>
      <c r="E22" s="294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0</v>
      </c>
      <c r="L23" s="29">
        <f>SUM(L13:L22)</f>
        <v>0</v>
      </c>
      <c r="M23" s="363">
        <f>SUM(M13:M22)</f>
        <v>0</v>
      </c>
      <c r="N23" s="204">
        <f>SUM(N13:N22)</f>
        <v>0</v>
      </c>
      <c r="R23" s="217">
        <f>'経費明細表'!S15</f>
        <v>0</v>
      </c>
    </row>
    <row r="24" spans="1:14" ht="13.5" customHeight="1">
      <c r="A24" s="243"/>
      <c r="L24" s="241"/>
      <c r="M24" s="242"/>
      <c r="N24" s="242"/>
    </row>
    <row r="25" spans="1:14" ht="13.5" customHeight="1">
      <c r="A25" s="243"/>
      <c r="B25" s="217" t="s">
        <v>15</v>
      </c>
      <c r="D25" s="243"/>
      <c r="E25" s="1" t="s">
        <v>31</v>
      </c>
      <c r="N25" s="244"/>
    </row>
    <row r="26" spans="2:14" ht="13.5" customHeight="1">
      <c r="B26" s="217" t="s">
        <v>16</v>
      </c>
      <c r="E26" s="1" t="s">
        <v>32</v>
      </c>
      <c r="N26" s="244"/>
    </row>
    <row r="27" spans="2:14" ht="13.5" customHeight="1">
      <c r="B27" s="217" t="s">
        <v>17</v>
      </c>
      <c r="E27" s="1" t="s">
        <v>33</v>
      </c>
      <c r="N27" s="244"/>
    </row>
    <row r="28" ht="13.5">
      <c r="N28" s="245"/>
    </row>
  </sheetData>
  <sheetProtection sheet="1" objects="1" scenarios="1"/>
  <mergeCells count="20">
    <mergeCell ref="B17:D17"/>
    <mergeCell ref="B2:D2"/>
    <mergeCell ref="O11:O12"/>
    <mergeCell ref="B18:D18"/>
    <mergeCell ref="A4:E4"/>
    <mergeCell ref="A11:A12"/>
    <mergeCell ref="B11:D11"/>
    <mergeCell ref="K11:L11"/>
    <mergeCell ref="F7:H7"/>
    <mergeCell ref="F6:H6"/>
    <mergeCell ref="M11:N11"/>
    <mergeCell ref="B19:D19"/>
    <mergeCell ref="B20:D20"/>
    <mergeCell ref="B21:D21"/>
    <mergeCell ref="B22:D22"/>
    <mergeCell ref="A23:I23"/>
    <mergeCell ref="B13:D13"/>
    <mergeCell ref="B14:D14"/>
    <mergeCell ref="B15:D15"/>
    <mergeCell ref="B16:D16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8" tint="0.7999799847602844"/>
    <pageSetUpPr fitToPage="1"/>
  </sheetPr>
  <dimension ref="A1:R28"/>
  <sheetViews>
    <sheetView showGridLines="0" zoomScaleSheetLayoutView="100" zoomScalePageLayoutView="0" workbookViewId="0" topLeftCell="A1">
      <pane ySplit="3" topLeftCell="A4" activePane="bottomLeft" state="frozen"/>
      <selection pane="topLeft" activeCell="S28" sqref="S28"/>
      <selection pane="bottomLeft" activeCell="A1" sqref="A1"/>
    </sheetView>
  </sheetViews>
  <sheetFormatPr defaultColWidth="9.140625" defaultRowHeight="15"/>
  <cols>
    <col min="1" max="1" width="8.421875" style="217" customWidth="1"/>
    <col min="2" max="4" width="3.7109375" style="217" customWidth="1"/>
    <col min="5" max="5" width="16.421875" style="1" customWidth="1"/>
    <col min="6" max="6" width="16.140625" style="1" customWidth="1"/>
    <col min="7" max="7" width="9.140625" style="217" customWidth="1"/>
    <col min="8" max="8" width="6.421875" style="217" customWidth="1"/>
    <col min="9" max="14" width="15.140625" style="217" customWidth="1"/>
    <col min="15" max="15" width="5.28125" style="215" customWidth="1"/>
    <col min="16" max="17" width="9.00390625" style="217" customWidth="1"/>
    <col min="18" max="18" width="0" style="217" hidden="1" customWidth="1"/>
    <col min="19" max="16384" width="9.00390625" style="217" customWidth="1"/>
  </cols>
  <sheetData>
    <row r="1" spans="1:18" ht="13.5">
      <c r="A1" s="215"/>
      <c r="E1" s="216"/>
      <c r="H1" s="215"/>
      <c r="P1" s="215"/>
      <c r="Q1" s="218"/>
      <c r="R1" s="218"/>
    </row>
    <row r="2" spans="1:18" ht="13.5">
      <c r="A2" s="215"/>
      <c r="B2" s="608" t="s">
        <v>173</v>
      </c>
      <c r="C2" s="608"/>
      <c r="D2" s="608"/>
      <c r="E2" s="216"/>
      <c r="H2" s="215"/>
      <c r="P2" s="215"/>
      <c r="Q2" s="218"/>
      <c r="R2" s="218"/>
    </row>
    <row r="3" spans="1:18" ht="13.5">
      <c r="A3" s="215"/>
      <c r="E3" s="216"/>
      <c r="H3" s="215"/>
      <c r="P3" s="215"/>
      <c r="Q3" s="218"/>
      <c r="R3" s="218"/>
    </row>
    <row r="4" spans="1:6" ht="13.5" customHeight="1">
      <c r="A4" s="609" t="s">
        <v>217</v>
      </c>
      <c r="B4" s="609"/>
      <c r="C4" s="609"/>
      <c r="D4" s="609"/>
      <c r="E4" s="609"/>
      <c r="F4" s="215"/>
    </row>
    <row r="5" spans="1:6" ht="13.5" customHeight="1">
      <c r="A5" s="219"/>
      <c r="B5" s="219"/>
      <c r="C5" s="219"/>
      <c r="D5" s="219"/>
      <c r="E5" s="253"/>
      <c r="F5" s="215"/>
    </row>
    <row r="6" spans="1:8" ht="13.5" customHeight="1">
      <c r="A6" s="219"/>
      <c r="B6" s="221" t="s">
        <v>118</v>
      </c>
      <c r="C6" s="222"/>
      <c r="D6" s="223"/>
      <c r="E6" s="224"/>
      <c r="F6" s="603" t="s">
        <v>14</v>
      </c>
      <c r="G6" s="604"/>
      <c r="H6" s="605"/>
    </row>
    <row r="7" spans="1:8" ht="13.5" customHeight="1">
      <c r="A7" s="219"/>
      <c r="B7" s="219"/>
      <c r="C7" s="219"/>
      <c r="D7" s="219"/>
      <c r="E7" s="253"/>
      <c r="F7" s="612" t="s">
        <v>28</v>
      </c>
      <c r="G7" s="613"/>
      <c r="H7" s="614"/>
    </row>
    <row r="8" spans="1:15" ht="13.5" customHeight="1">
      <c r="A8" s="219"/>
      <c r="B8" s="219"/>
      <c r="C8" s="219"/>
      <c r="D8" s="219"/>
      <c r="E8" s="253"/>
      <c r="F8" s="215"/>
      <c r="O8" s="225"/>
    </row>
    <row r="9" spans="1:12" ht="13.5" customHeight="1">
      <c r="A9" s="243"/>
      <c r="F9" s="215"/>
      <c r="I9" s="226" t="s">
        <v>30</v>
      </c>
      <c r="J9" s="1">
        <f>IF('基本情報入力（使い方）'!$C$12="","",'基本情報入力（使い方）'!$C$12)</f>
      </c>
      <c r="K9" s="226"/>
      <c r="L9" s="1"/>
    </row>
    <row r="10" spans="1:15" ht="13.5" customHeight="1" thickBot="1">
      <c r="A10" s="243"/>
      <c r="F10" s="215"/>
      <c r="M10" s="226"/>
      <c r="N10" s="226" t="s">
        <v>18</v>
      </c>
      <c r="O10" s="226"/>
    </row>
    <row r="11" spans="1:15" ht="27" customHeight="1">
      <c r="A11" s="610" t="s">
        <v>1</v>
      </c>
      <c r="B11" s="599" t="s">
        <v>2</v>
      </c>
      <c r="C11" s="599"/>
      <c r="D11" s="600"/>
      <c r="E11" s="228" t="s">
        <v>3</v>
      </c>
      <c r="F11" s="228" t="s">
        <v>4</v>
      </c>
      <c r="G11" s="228" t="s">
        <v>5</v>
      </c>
      <c r="H11" s="228" t="s">
        <v>6</v>
      </c>
      <c r="I11" s="228" t="s">
        <v>0</v>
      </c>
      <c r="J11" s="228" t="s">
        <v>0</v>
      </c>
      <c r="K11" s="623" t="s">
        <v>7</v>
      </c>
      <c r="L11" s="600"/>
      <c r="M11" s="595" t="s">
        <v>233</v>
      </c>
      <c r="N11" s="596"/>
      <c r="O11" s="619" t="s">
        <v>37</v>
      </c>
    </row>
    <row r="12" spans="1:15" ht="42" customHeight="1" thickBot="1">
      <c r="A12" s="611"/>
      <c r="B12" s="230" t="s">
        <v>8</v>
      </c>
      <c r="C12" s="230" t="s">
        <v>9</v>
      </c>
      <c r="D12" s="231" t="s">
        <v>10</v>
      </c>
      <c r="E12" s="254"/>
      <c r="F12" s="233"/>
      <c r="G12" s="234"/>
      <c r="H12" s="234"/>
      <c r="I12" s="234" t="s">
        <v>11</v>
      </c>
      <c r="J12" s="234" t="s">
        <v>23</v>
      </c>
      <c r="K12" s="234" t="s">
        <v>12</v>
      </c>
      <c r="L12" s="235" t="s">
        <v>21</v>
      </c>
      <c r="M12" s="344" t="s">
        <v>234</v>
      </c>
      <c r="N12" s="344" t="s">
        <v>235</v>
      </c>
      <c r="O12" s="620"/>
    </row>
    <row r="13" spans="1:15" ht="61.5" customHeight="1">
      <c r="A13" s="247">
        <v>1</v>
      </c>
      <c r="B13" s="621"/>
      <c r="C13" s="622"/>
      <c r="D13" s="622"/>
      <c r="E13" s="297"/>
      <c r="F13" s="272"/>
      <c r="G13" s="273"/>
      <c r="H13" s="274"/>
      <c r="I13" s="30">
        <f>IF(J13="","",ROUNDDOWN(J13*(1+O13/100),0))</f>
      </c>
      <c r="J13" s="298"/>
      <c r="K13" s="30">
        <f>IF(L13="","",ROUNDDOWN(L13*(1+O13/100),0))</f>
      </c>
      <c r="L13" s="30">
        <f>IF(OR(J13="",G13=""),"",ROUNDDOWN(J13*G13,0))</f>
      </c>
      <c r="M13" s="202">
        <f>L13</f>
      </c>
      <c r="N13" s="290"/>
      <c r="O13" s="283">
        <v>8</v>
      </c>
    </row>
    <row r="14" spans="1:15" ht="61.5" customHeight="1">
      <c r="A14" s="248">
        <v>2</v>
      </c>
      <c r="B14" s="593"/>
      <c r="C14" s="594"/>
      <c r="D14" s="594"/>
      <c r="E14" s="293"/>
      <c r="F14" s="276"/>
      <c r="G14" s="273"/>
      <c r="H14" s="274"/>
      <c r="I14" s="30">
        <f aca="true" t="shared" si="0" ref="I14:I22">IF(J14="","",ROUNDDOWN(J14*(1+O14/100),0))</f>
      </c>
      <c r="J14" s="281"/>
      <c r="K14" s="30">
        <f aca="true" t="shared" si="1" ref="K14:K22">IF(L14="","",ROUNDDOWN(L14*(1+O14/100),0))</f>
      </c>
      <c r="L14" s="30">
        <f aca="true" t="shared" si="2" ref="L14:L22">IF(OR(J14="",G14=""),"",ROUNDDOWN(J14*G14,0))</f>
      </c>
      <c r="M14" s="202">
        <f aca="true" t="shared" si="3" ref="M14:M22">L14</f>
      </c>
      <c r="N14" s="290"/>
      <c r="O14" s="283">
        <v>8</v>
      </c>
    </row>
    <row r="15" spans="1:15" ht="61.5" customHeight="1">
      <c r="A15" s="248">
        <v>3</v>
      </c>
      <c r="B15" s="593"/>
      <c r="C15" s="594"/>
      <c r="D15" s="594"/>
      <c r="E15" s="293"/>
      <c r="F15" s="276"/>
      <c r="G15" s="273"/>
      <c r="H15" s="274"/>
      <c r="I15" s="30">
        <f t="shared" si="0"/>
      </c>
      <c r="J15" s="281"/>
      <c r="K15" s="30">
        <f t="shared" si="1"/>
      </c>
      <c r="L15" s="30">
        <f t="shared" si="2"/>
      </c>
      <c r="M15" s="31">
        <f t="shared" si="3"/>
      </c>
      <c r="N15" s="290"/>
      <c r="O15" s="283">
        <v>8</v>
      </c>
    </row>
    <row r="16" spans="1:15" ht="61.5" customHeight="1">
      <c r="A16" s="248">
        <v>4</v>
      </c>
      <c r="B16" s="593"/>
      <c r="C16" s="594"/>
      <c r="D16" s="594"/>
      <c r="E16" s="293"/>
      <c r="F16" s="276"/>
      <c r="G16" s="273"/>
      <c r="H16" s="274"/>
      <c r="I16" s="30">
        <f t="shared" si="0"/>
      </c>
      <c r="J16" s="281"/>
      <c r="K16" s="30">
        <f t="shared" si="1"/>
      </c>
      <c r="L16" s="30">
        <f t="shared" si="2"/>
      </c>
      <c r="M16" s="31">
        <f t="shared" si="3"/>
      </c>
      <c r="N16" s="290"/>
      <c r="O16" s="283">
        <v>8</v>
      </c>
    </row>
    <row r="17" spans="1:15" ht="61.5" customHeight="1">
      <c r="A17" s="248">
        <v>5</v>
      </c>
      <c r="B17" s="593"/>
      <c r="C17" s="594"/>
      <c r="D17" s="594"/>
      <c r="E17" s="293"/>
      <c r="F17" s="276"/>
      <c r="G17" s="273"/>
      <c r="H17" s="274"/>
      <c r="I17" s="30">
        <f t="shared" si="0"/>
      </c>
      <c r="J17" s="281"/>
      <c r="K17" s="30">
        <f t="shared" si="1"/>
      </c>
      <c r="L17" s="30">
        <f t="shared" si="2"/>
      </c>
      <c r="M17" s="31">
        <f t="shared" si="3"/>
      </c>
      <c r="N17" s="290"/>
      <c r="O17" s="283">
        <v>8</v>
      </c>
    </row>
    <row r="18" spans="1:15" ht="61.5" customHeight="1">
      <c r="A18" s="248">
        <v>6</v>
      </c>
      <c r="B18" s="593"/>
      <c r="C18" s="594"/>
      <c r="D18" s="594"/>
      <c r="E18" s="293"/>
      <c r="F18" s="276"/>
      <c r="G18" s="273"/>
      <c r="H18" s="274"/>
      <c r="I18" s="30">
        <f t="shared" si="0"/>
      </c>
      <c r="J18" s="281"/>
      <c r="K18" s="30">
        <f t="shared" si="1"/>
      </c>
      <c r="L18" s="30">
        <f t="shared" si="2"/>
      </c>
      <c r="M18" s="31">
        <f t="shared" si="3"/>
      </c>
      <c r="N18" s="290"/>
      <c r="O18" s="283">
        <v>8</v>
      </c>
    </row>
    <row r="19" spans="1:15" ht="61.5" customHeight="1">
      <c r="A19" s="248">
        <v>7</v>
      </c>
      <c r="B19" s="593"/>
      <c r="C19" s="594"/>
      <c r="D19" s="594"/>
      <c r="E19" s="293"/>
      <c r="F19" s="277"/>
      <c r="G19" s="273"/>
      <c r="H19" s="274"/>
      <c r="I19" s="30">
        <f t="shared" si="0"/>
      </c>
      <c r="J19" s="281"/>
      <c r="K19" s="30">
        <f t="shared" si="1"/>
      </c>
      <c r="L19" s="30">
        <f t="shared" si="2"/>
      </c>
      <c r="M19" s="31">
        <f t="shared" si="3"/>
      </c>
      <c r="N19" s="290"/>
      <c r="O19" s="283">
        <v>8</v>
      </c>
    </row>
    <row r="20" spans="1:15" ht="61.5" customHeight="1">
      <c r="A20" s="248">
        <v>8</v>
      </c>
      <c r="B20" s="593"/>
      <c r="C20" s="594"/>
      <c r="D20" s="594"/>
      <c r="E20" s="293"/>
      <c r="F20" s="276"/>
      <c r="G20" s="273"/>
      <c r="H20" s="274"/>
      <c r="I20" s="30">
        <f t="shared" si="0"/>
      </c>
      <c r="J20" s="281"/>
      <c r="K20" s="30">
        <f t="shared" si="1"/>
      </c>
      <c r="L20" s="30">
        <f t="shared" si="2"/>
      </c>
      <c r="M20" s="31">
        <f t="shared" si="3"/>
      </c>
      <c r="N20" s="290"/>
      <c r="O20" s="283">
        <v>8</v>
      </c>
    </row>
    <row r="21" spans="1:15" ht="61.5" customHeight="1">
      <c r="A21" s="248">
        <v>9</v>
      </c>
      <c r="B21" s="593"/>
      <c r="C21" s="594"/>
      <c r="D21" s="594"/>
      <c r="E21" s="293"/>
      <c r="F21" s="276"/>
      <c r="G21" s="273"/>
      <c r="H21" s="274"/>
      <c r="I21" s="30">
        <f t="shared" si="0"/>
      </c>
      <c r="J21" s="281"/>
      <c r="K21" s="30">
        <f t="shared" si="1"/>
      </c>
      <c r="L21" s="30">
        <f t="shared" si="2"/>
      </c>
      <c r="M21" s="31">
        <f t="shared" si="3"/>
      </c>
      <c r="N21" s="290"/>
      <c r="O21" s="283">
        <v>8</v>
      </c>
    </row>
    <row r="22" spans="1:15" ht="61.5" customHeight="1" thickBot="1">
      <c r="A22" s="252">
        <v>10</v>
      </c>
      <c r="B22" s="601"/>
      <c r="C22" s="602"/>
      <c r="D22" s="602"/>
      <c r="E22" s="294"/>
      <c r="F22" s="278"/>
      <c r="G22" s="279"/>
      <c r="H22" s="280"/>
      <c r="I22" s="32">
        <f t="shared" si="0"/>
      </c>
      <c r="J22" s="282"/>
      <c r="K22" s="32">
        <f t="shared" si="1"/>
      </c>
      <c r="L22" s="32">
        <f t="shared" si="2"/>
      </c>
      <c r="M22" s="32">
        <f t="shared" si="3"/>
      </c>
      <c r="N22" s="282"/>
      <c r="O22" s="284">
        <v>8</v>
      </c>
    </row>
    <row r="23" spans="1:18" ht="21" customHeight="1" thickBot="1">
      <c r="A23" s="597" t="s">
        <v>13</v>
      </c>
      <c r="B23" s="598"/>
      <c r="C23" s="598"/>
      <c r="D23" s="598"/>
      <c r="E23" s="598"/>
      <c r="F23" s="598"/>
      <c r="G23" s="598"/>
      <c r="H23" s="598"/>
      <c r="I23" s="598"/>
      <c r="J23" s="239"/>
      <c r="K23" s="29">
        <f>SUM(K13:K22)</f>
        <v>0</v>
      </c>
      <c r="L23" s="29">
        <f>SUM(L13:L22)</f>
        <v>0</v>
      </c>
      <c r="M23" s="363">
        <f>SUM(M13:M22)</f>
        <v>0</v>
      </c>
      <c r="N23" s="204">
        <f>SUM(N13:N22)</f>
        <v>0</v>
      </c>
      <c r="R23" s="217">
        <f>'経費明細表'!S16</f>
        <v>0</v>
      </c>
    </row>
    <row r="24" spans="1:14" ht="13.5" customHeight="1">
      <c r="A24" s="243"/>
      <c r="L24" s="241"/>
      <c r="M24" s="242"/>
      <c r="N24" s="242"/>
    </row>
    <row r="25" spans="1:14" ht="13.5" customHeight="1">
      <c r="A25" s="243"/>
      <c r="B25" s="217" t="s">
        <v>15</v>
      </c>
      <c r="D25" s="243"/>
      <c r="E25" s="1" t="s">
        <v>31</v>
      </c>
      <c r="N25" s="244"/>
    </row>
    <row r="26" spans="2:14" ht="13.5" customHeight="1">
      <c r="B26" s="217" t="s">
        <v>16</v>
      </c>
      <c r="E26" s="1" t="s">
        <v>32</v>
      </c>
      <c r="N26" s="244"/>
    </row>
    <row r="27" spans="2:14" ht="13.5" customHeight="1">
      <c r="B27" s="217" t="s">
        <v>17</v>
      </c>
      <c r="E27" s="1" t="s">
        <v>33</v>
      </c>
      <c r="N27" s="244"/>
    </row>
    <row r="28" ht="13.5">
      <c r="N28" s="245"/>
    </row>
  </sheetData>
  <sheetProtection sheet="1" objects="1" scenarios="1"/>
  <mergeCells count="20">
    <mergeCell ref="B17:D17"/>
    <mergeCell ref="B2:D2"/>
    <mergeCell ref="O11:O12"/>
    <mergeCell ref="B18:D18"/>
    <mergeCell ref="A4:E4"/>
    <mergeCell ref="A11:A12"/>
    <mergeCell ref="B11:D11"/>
    <mergeCell ref="K11:L11"/>
    <mergeCell ref="F7:H7"/>
    <mergeCell ref="F6:H6"/>
    <mergeCell ref="M11:N11"/>
    <mergeCell ref="B19:D19"/>
    <mergeCell ref="B20:D20"/>
    <mergeCell ref="B21:D21"/>
    <mergeCell ref="B22:D22"/>
    <mergeCell ref="A23:I23"/>
    <mergeCell ref="B13:D13"/>
    <mergeCell ref="B14:D14"/>
    <mergeCell ref="B15:D15"/>
    <mergeCell ref="B16:D16"/>
  </mergeCells>
  <conditionalFormatting sqref="N23">
    <cfRule type="expression" priority="1" dxfId="0" stopIfTrue="1">
      <formula>$N$23&lt;&gt;$R$23</formula>
    </cfRule>
  </conditionalFormatting>
  <dataValidations count="2">
    <dataValidation allowBlank="1" showInputMessage="1" showErrorMessage="1" imeMode="halfAlpha" sqref="I13:M22 N13:N23"/>
    <dataValidation allowBlank="1" showInputMessage="1" showErrorMessage="1" imeMode="hiragana" sqref="L9 J9"/>
  </dataValidations>
  <hyperlinks>
    <hyperlink ref="B2" location="目次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</dc:creator>
  <cp:keywords/>
  <dc:description/>
  <cp:lastModifiedBy>4516　土岐　満春</cp:lastModifiedBy>
  <cp:lastPrinted>2017-04-10T04:31:26Z</cp:lastPrinted>
  <dcterms:created xsi:type="dcterms:W3CDTF">2013-05-03T10:01:41Z</dcterms:created>
  <dcterms:modified xsi:type="dcterms:W3CDTF">2017-07-20T04:58:19Z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